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45" windowWidth="10785" windowHeight="10875" activeTab="0"/>
  </bookViews>
  <sheets>
    <sheet name="Natjecaj" sheetId="1" r:id="rId1"/>
    <sheet name="Sheet1 (2)" sheetId="2" r:id="rId2"/>
  </sheets>
  <definedNames>
    <definedName name="_xlnm.Print_Area" localSheetId="0">'Natjecaj'!$A$1:$F$307</definedName>
  </definedNames>
  <calcPr fullCalcOnLoad="1"/>
</workbook>
</file>

<file path=xl/sharedStrings.xml><?xml version="1.0" encoding="utf-8"?>
<sst xmlns="http://schemas.openxmlformats.org/spreadsheetml/2006/main" count="213" uniqueCount="177">
  <si>
    <t>Radovima je obuhvaćena izrada izravnavajućeg sloja ispod separatora u debljini 15 cm materijalom krupnoće zrna 0-63 mm te crpljenje vode za vrijeme do konačne montaže i zatrpavanja.</t>
  </si>
  <si>
    <t>U cijenu su uključeni svi radovi u suhoj sredini, u prisustvu vode do 1m, potrebno crpljenje vode, montaža, doprema, upotreba dizalice te sitni spojni materijal. Obračun je po ugređenom i ispitanom kompletnoj konfiguraciji.</t>
  </si>
  <si>
    <t>6.1.     Izrada elaborata izvedenog stanja i</t>
  </si>
  <si>
    <t>6.2.     Nabava i dobava, ugradnja upozoravajuće trake. PVC traku treba ugraditi s natpisom "OBORINSKA KANALIZACIJA". nakon postavljanja zaštitnog pijeska. Stavka uključuje sav potreban materijal i rad, kao i zaštitu pijeska.</t>
  </si>
  <si>
    <t>njegova ovjera od ovlaštenog inženjera/tvrtke.</t>
  </si>
  <si>
    <t>VII   NAKNADNI RADOVI</t>
  </si>
  <si>
    <t>VII      NAKNADNI RADOVI</t>
  </si>
  <si>
    <t>4.1.     Izrada betonske podloge ispod okana</t>
  </si>
  <si>
    <t>Obračun po m2 izvedene površine.</t>
  </si>
  <si>
    <t>Obračun po m'.</t>
  </si>
  <si>
    <t>m2</t>
  </si>
  <si>
    <t>UKUPNO:</t>
  </si>
  <si>
    <t xml:space="preserve">ukupno: m3 </t>
  </si>
  <si>
    <t>m3</t>
  </si>
  <si>
    <t>II ZEMLJANI RADOVI</t>
  </si>
  <si>
    <t xml:space="preserve">prijevoz i istovar na deponiji s razastiranjem. </t>
  </si>
  <si>
    <t>Obračun po m3 odvezenog materijala u sraslom stanju.</t>
  </si>
  <si>
    <t>2.7.   Nabava, dovoz  i ugradba  tamponskog</t>
  </si>
  <si>
    <t>iz projekta.</t>
  </si>
  <si>
    <t>poklopci, kom</t>
  </si>
  <si>
    <t>IV BETONSKI RADOVI</t>
  </si>
  <si>
    <t>V ZIDARSKI I POMOĆNI RADOVI</t>
  </si>
  <si>
    <t>I     PRIPREMNI RADOVI</t>
  </si>
  <si>
    <t>II    ZEMLJANI RADOVI</t>
  </si>
  <si>
    <t>IV   BETONSKI RADOVI</t>
  </si>
  <si>
    <t>V   ZIDARSKI I POMOĆNI RADOVI</t>
  </si>
  <si>
    <t>VI   OSTALI RADOVI</t>
  </si>
  <si>
    <t>SVEUKUPNO</t>
  </si>
  <si>
    <t>m'</t>
  </si>
  <si>
    <t>kom</t>
  </si>
  <si>
    <t>I PRIPREMNI RADOVI</t>
  </si>
  <si>
    <t>situaciji i podacima nadležnih službi</t>
  </si>
  <si>
    <t>paušalno</t>
  </si>
  <si>
    <t>pomoću prikladne mehanizacije (bagera ili</t>
  </si>
  <si>
    <t>rovokopača) sa pravilnim odsijecanjem</t>
  </si>
  <si>
    <t>bočnih strana i grubim planiranjem.</t>
  </si>
  <si>
    <t>2.2.     Iskop proširenja i produbljenja jarka za</t>
  </si>
  <si>
    <t>materijala 1 m od ruba jarka. Obračun po</t>
  </si>
  <si>
    <t>2.3.     Planiranje dna jarka svih cjevovoda do</t>
  </si>
  <si>
    <t>određene kote prema uzdužnom profilu sa</t>
  </si>
  <si>
    <t>izbacivanjem suvišnog materijala iz jarka.</t>
  </si>
  <si>
    <t>Obračun po m2 isplanirane površine.</t>
  </si>
  <si>
    <t>2.4.     Dobava i ugradnja pijeska za posteljicu</t>
  </si>
  <si>
    <t>2.5.     Zatrpavanje jarka finim (sitnim) materijalom</t>
  </si>
  <si>
    <t>krupnoće zrna do 8 mm s nabijanjem,</t>
  </si>
  <si>
    <t>nakon izvedene pješčane posteljice cijevi i</t>
  </si>
  <si>
    <t>položenog cjevovoda. Radove izvršiti za</t>
  </si>
  <si>
    <t>sve vodoopskrbne cjevovode, te cijevi do</t>
  </si>
  <si>
    <t>hidranata i muljnih ispusta cjevovoda.</t>
  </si>
  <si>
    <t>cm iznad tjemena cijevi, tako da se ne</t>
  </si>
  <si>
    <t>zatrpaju spojevi. Tek po uspješno</t>
  </si>
  <si>
    <t>završenoj tlačnoj probi zatrpati i spojeve uz</t>
  </si>
  <si>
    <t>pažljivo nabijanje lakim mehaničkim</t>
  </si>
  <si>
    <t>nabijačima. Obračun po m3 ugrađenog</t>
  </si>
  <si>
    <t>materijala.</t>
  </si>
  <si>
    <t>2.6.     Zatrpavanje preostalog dijela jarka</t>
  </si>
  <si>
    <t>materijala ne smije biti veće od 120 mm.</t>
  </si>
  <si>
    <t>materijala oko zasunskih okana.</t>
  </si>
  <si>
    <t>Obračun po m3 ugrađenog materijala.</t>
  </si>
  <si>
    <t>nosivog sloja u jarku iznad prethodno</t>
  </si>
  <si>
    <t>ugrađenog sloja sitnog materijala, do visine</t>
  </si>
  <si>
    <t>Tamponski sloj se sastoji od tucanika</t>
  </si>
  <si>
    <t>krupnoće 0-63 mm, mehanički</t>
  </si>
  <si>
    <t>stabiliziranog (MS=80 MN/m2). Tamponski</t>
  </si>
  <si>
    <t>sloj izvesti na cjeloj duljini trase.</t>
  </si>
  <si>
    <t>Obračun po komadu.</t>
  </si>
  <si>
    <t>uračunate manipulacije armaturama,</t>
  </si>
  <si>
    <t>površinu je potrebno poravnati pod letvu. U</t>
  </si>
  <si>
    <t>cijenu uključiti sav rad i materijal potreban</t>
  </si>
  <si>
    <t>do potpunog dovršenja stavke.</t>
  </si>
  <si>
    <t>Obračun po m2 površine betona.</t>
  </si>
  <si>
    <t>REKAPITULACIJA:</t>
  </si>
  <si>
    <t>Urediti, održavati za dogovoren rok trajanja radova</t>
  </si>
  <si>
    <t>terena u prijašnje stanje uključujući uklanjanje</t>
  </si>
  <si>
    <t>nečistoće. Cijena uključuje ishođenje dozvole za</t>
  </si>
  <si>
    <t>zauzimanje javne površine uz objekt u površini prema</t>
  </si>
  <si>
    <t>Gradilište mora biti uređeno sukladno odredbama Zakona</t>
  </si>
  <si>
    <t>Nabava i montaža ploče s podatcimao građevini</t>
  </si>
  <si>
    <t>investitoru, odobrenju za građenje, projektantu, nadzoru</t>
  </si>
  <si>
    <t>i izvoditeljima radova. Uklanjanje ploče po završetku</t>
  </si>
  <si>
    <t>VI       OSTALI RADOVI</t>
  </si>
  <si>
    <t>VII NAKNADNI RADOVI</t>
  </si>
  <si>
    <t xml:space="preserve">poklopaca komplet s pripadnim fiksnim </t>
  </si>
  <si>
    <t>rješenju nadležnog organa vlasti.</t>
  </si>
  <si>
    <t>o zaštiti na radu i sukladno elaboratu uređenja gradilišta.</t>
  </si>
  <si>
    <t>kao i uređivati gradilište i ponovno uspostavljanje</t>
  </si>
  <si>
    <t>Obračun po m3 iskopanog sraslog materijala.</t>
  </si>
  <si>
    <t>m3 iskopanog sraslog materijala.</t>
  </si>
  <si>
    <t>Pripremljeni materijal dovesti i nasuti do 20</t>
  </si>
  <si>
    <t>Zatrpavanje se vrši u slojevima 25 - 35 cm,</t>
  </si>
  <si>
    <t>20 cm ispod nivelete prometnice.</t>
  </si>
  <si>
    <t>BROJ OKANA</t>
  </si>
  <si>
    <t>uključeno u cijenu (dim : 1 x 1 m).</t>
  </si>
  <si>
    <t>Iskop se predviđa strojno (95%) i ručno (5%). Strojno</t>
  </si>
  <si>
    <t>Točnu kategoriju tla utvrditi će nadzorni inženjer</t>
  </si>
  <si>
    <t>na terenu prilikom iskopa.</t>
  </si>
  <si>
    <t>strojno (95%) m3</t>
  </si>
  <si>
    <t>ručno (5%) m3</t>
  </si>
  <si>
    <t>S</t>
  </si>
  <si>
    <t>UKUPNO</t>
  </si>
  <si>
    <t>* geodetski snimak  na digitalnom mediju.</t>
  </si>
  <si>
    <t>uračunato  planiranje  dna zasunskih okana.</t>
  </si>
  <si>
    <t>Radove izvesti sa točnošću +/-1 cm. U   količine je</t>
  </si>
  <si>
    <t>nabijanjem kolaca za oznaku trase i tablica sa</t>
  </si>
  <si>
    <t xml:space="preserve">upisanim brojem točke te označavanje položaja </t>
  </si>
  <si>
    <t xml:space="preserve">revizijskih okana i kućnih priključaka prema situaciji. </t>
  </si>
  <si>
    <t>Obračun po m' trase.</t>
  </si>
  <si>
    <t>IlI MONTERSKI RADOVI</t>
  </si>
  <si>
    <t>Obračun po izvedenom križanju</t>
  </si>
  <si>
    <t>Obračun po broju ugrađenih komada.</t>
  </si>
  <si>
    <t>U cijenu je uračunata dobava vode.</t>
  </si>
  <si>
    <t>Obračun po m' kolektora.</t>
  </si>
  <si>
    <t>III   MONTERSKI RADOVI</t>
  </si>
  <si>
    <t>Obračun po m' nabavljene i ugrađene cijevi.</t>
  </si>
  <si>
    <t>trošak vode, sa svim potrebnim radnjama.</t>
  </si>
  <si>
    <t>Obračun po m' izvedenog cjevovoda.</t>
  </si>
  <si>
    <t>* montažerski plan</t>
  </si>
  <si>
    <t>_________________________</t>
  </si>
  <si>
    <t>Ovo nedirati????</t>
  </si>
  <si>
    <t>TROŠKOVNIK OBORINSKOG KOLEKTORA</t>
  </si>
  <si>
    <t>PP korugirane cijevi  SN 8 DN/OD 300/339,4 mm</t>
  </si>
  <si>
    <t>BROJ SLIVNIKA</t>
  </si>
  <si>
    <t>pausalno</t>
  </si>
  <si>
    <t xml:space="preserve">revizijska i slivna okna na kolektoru oborinskog </t>
  </si>
  <si>
    <t>cjevovoda, sa odbacivanjem iskopanog</t>
  </si>
  <si>
    <t>nakon kompletno dovršenih radova. U cijenu su</t>
  </si>
  <si>
    <t>i slivnika betonom C 12/15, debljine 5 cm. Gornju</t>
  </si>
  <si>
    <t>3.4.     Nabava i ugradnja lijevano-željeznih tipskih</t>
  </si>
  <si>
    <t>REŠETKE</t>
  </si>
  <si>
    <t>PP korugirane cijevi  SN 8 DN/OD 200/225,7 mm</t>
  </si>
  <si>
    <t>PP korugirane cijevi  SN 8 DN/OD 500/565,7 mm</t>
  </si>
  <si>
    <t>PP korugirane cijevi  SN 8 DN/OD 600/678,9 mm</t>
  </si>
  <si>
    <t>debljine 15 cm, krupnoće zrna do 8 mm</t>
  </si>
  <si>
    <t>Ugradbena visina okna do 1,5 m</t>
  </si>
  <si>
    <t>Okna promjera 600 mm     kom</t>
  </si>
  <si>
    <t>Okna promjera 800 mm     kom</t>
  </si>
  <si>
    <t>Okna promjera 1000 mm     kom</t>
  </si>
  <si>
    <t>Ugradbena visina okna do 2,0 m</t>
  </si>
  <si>
    <t>Ugradbena visina okna do 2,5 m</t>
  </si>
  <si>
    <t>Slivnička okna DN 400, h= 170 cm    kom</t>
  </si>
  <si>
    <t>kanalska rešetka tip 702SR    kom</t>
  </si>
  <si>
    <t xml:space="preserve">okvirom, kanalski poklopac je okrugli - samozatvarajući dimenzija Ø 600, tip 603 nosivosti C 250 kN s natpisom "oborinska KANALIZACIJA". </t>
  </si>
  <si>
    <t>komplet</t>
  </si>
  <si>
    <t>5.1.     Zazidavanje otvora oko cijevi u linijskim slivničkim kanalima od elastoplastičnog materijala. Obračun po zazidanom otvoru.</t>
  </si>
  <si>
    <t>PDV 25%</t>
  </si>
  <si>
    <t xml:space="preserve">i okana na deponiju. U cijenu je uračunat utovar, </t>
  </si>
  <si>
    <t xml:space="preserve"> U ULICI A. STARČEVIĆA</t>
  </si>
  <si>
    <t xml:space="preserve">3.5.     Nabavka i ugradnja lijevano kišnih slivničkih okana od PP-B korugiranih cijevi DN 400 mm prosječne visine h=160 cm te ovalnih slivničkih rešetki tip 702SR, samozatvarajuće, dim  400x400 mm, D 400, zajedno sa ugradnjom na slivničko okno DN 400 prosječne visine h= 1,60 m sa taložnikom.. </t>
  </si>
  <si>
    <t>fino isplanirati. U obračun je predviđeno zasipanje</t>
  </si>
  <si>
    <t xml:space="preserve">uz nabijanje do MS=80 MN/m2. Gornju površinu </t>
  </si>
  <si>
    <t>zamjenskim materijalom. Maksimalno zrno</t>
  </si>
  <si>
    <t xml:space="preserve">2.8.     Odvoz preostalog materijala iz iskopa rova </t>
  </si>
  <si>
    <t>Obračun po kom prespajanja prema detalju.</t>
  </si>
  <si>
    <t xml:space="preserve">3.6.   Prespajanje novoizgrađenog gravitacijskog oborinskog kolektora na separator ulja s razdjelnim oknima. Prespajanje izvodi izvođača radova nakon izvedbe obilaznog voda. U cijenu radova uračunat je sav potrebni spojni materijal te fazonski komadi koje osigurava izvođač radova. </t>
  </si>
  <si>
    <t>3.7.   Ispitivanje montiranog oborinskog gravitacijskog kolektora na vodonepropusnost, u svemu prema  priloženim tehničkim uvjetima iz projekta. Probni pritisak je 0,5 bara, na najvišem dijelu probne dionice, i održava se 30 min. Za to vrijeme ne smije doći do propuštanja vode ni na jednom mjestu cjevovoda. Obavezno voditi zapisnik o izvršenoj kontroli vodonepropusnost. Obračun po m' ispitanog kanala.</t>
  </si>
  <si>
    <t>3.9.   Čišćenje i ispiranje oborinskog kolektora</t>
  </si>
  <si>
    <t>5.2.     Sanacija postojećih kamenih zidova na trasi  oborinskog kanala nakon njegove izvedbe. U cijeni je kamen, kvalitete, dim i  završne obrade kao postojeći u zidu, svi radovi te potrebni vezivni materijal. Za sanaciju koristiti postojeći kamen i 30% novog kamena.</t>
  </si>
  <si>
    <r>
      <t xml:space="preserve">3.1.     Dobava i ugradnja PP-B korugiranih cijevi s integriranim naglavakom i brtvom obodne krutosti prema EN ISO 9969 SN 8, proizvedene prema HRN EN 13476-3,  standardne duljine 6,0 m kao proizvod </t>
    </r>
    <r>
      <rPr>
        <b/>
        <sz val="11"/>
        <rFont val="Arial"/>
        <family val="2"/>
      </rPr>
      <t>PipeLife</t>
    </r>
    <r>
      <rPr>
        <sz val="11"/>
        <rFont val="Arial"/>
        <family val="2"/>
      </rPr>
      <t xml:space="preserve">. Cijevi polagati u rov na pripremljenu pješčanu posteljicu, na koju treba ravnomjerno nalijegati. </t>
    </r>
  </si>
  <si>
    <r>
      <t xml:space="preserve">Svi brtveni elementi na spoju segmenata te na priključku cijevi s oknom moraju biti izrađeni u skladu s EN 681-1. Svi segmenti moraju biti jednostavno spojivi (važi i za spajanje cijevi na okno) uz garanciju vodonepropusnosti, statičke stabilnosti te otpornosti na djelovanje uzgona. Okna moraju biti izrađena u skladu sa navedenim normama kao proizvod </t>
    </r>
    <r>
      <rPr>
        <b/>
        <sz val="11"/>
        <rFont val="Arial"/>
        <family val="2"/>
      </rPr>
      <t>PipeLife</t>
    </r>
    <r>
      <rPr>
        <sz val="11"/>
        <rFont val="Arial"/>
        <family val="2"/>
      </rPr>
      <t>. Obračun po komadu kompletno isporučenog i montiranog okna.</t>
    </r>
  </si>
  <si>
    <t>1.1       Izrada na temelju glavnog projekta i ostale tehničke dokumentacije potrebne radioničke i ostalu tehničke dokumentacije dostatne za izvođenje radova (riješnje svih detalje vođenja trasa, izvedbe okana, trasiranja kanala, križanja s drugim instalacijama te sve druge detalje kojima se utječe na tehnologiju građenja te ugradnju opreme). Usvojenom i usuglašenom tehničkom dokumentacijom koju izrađuje Odabrani ponuditelj smatra se samo ona koju je Nadzor i Naručitelj uz suglasnost glavnog projektanata ovjerio vlastoručnim potpisom.</t>
  </si>
  <si>
    <t>1.2.     Iskolčenje trase oborinskog kolektora sa</t>
  </si>
  <si>
    <t>1.3.     Iskolčenje postojeće instalacije prema</t>
  </si>
  <si>
    <t>1.4.    Uređenje prostora za organizaciju i smještaj gradilišta.</t>
  </si>
  <si>
    <t>1.5.    Natpisna ploča sa podacima o građevini</t>
  </si>
  <si>
    <t>2.1.     Iskop rova za oborinski kolektor širine 80 cm prema poprečnim profilima, a dubine min 150 cm max 250 cm prema niveleti uzdužnih profila u tlu "C" kategorije. Radovi se izvode u suhom terenu i u dijelu terena sa prisustvom podzemne vode tijekom gradnje.</t>
  </si>
  <si>
    <t>3.2.   Nabava i isporuka prefabriciranih orebrenih okana segmentnog tipa. Okna su unutarnjeg promjera od 600 mm do 1000 mm u skladu s HRN EN 13598-2. Okna se u osnovi sastoje od monolitne konstrukcije sastavljene od baze okna (dvostruko dno), tijela okna (PP korugirana cijev) i sa ili bez konusa s rasteretnim betonskim prstenom te brtvenim elementima. Elementi okna međusobno su ekstruzijski zavareni sukladno DVS radnim uputama. Baza okna je izrađena sa dvostrukim dnom s integriranim priključcima za spoj cijevi na okno. Tijelo okna unutarnjeg promjera 800 - 1000 mm te orebrene strukture ima integrirane stupaljke od nehrđajućeg materijala.</t>
  </si>
  <si>
    <t>U cijenu je uključeno i 20% novih kamenih blokova. U stavku je uključen betonski čelik 80 kg/m3, nabava, doprema, postavljanje i skidanje oplate.</t>
  </si>
  <si>
    <t>4.2.    Pažljiva demontaža sa odlaganjem u stranu kamenih blokova rive na mjestu priključenja oborinskog kolektora u prirodni recipijent. Radovima su obuhvaćeni svi radovi na demontaži te svi radovi na ponovnom obziđivannju kraja cijevi na izlazu u more te sav porebni materijal. Završetak cijevi uraditi na način da cijev završava 60 cm unutar trupa rive a grlo odnosno izlaz cijevi potrebno je obzidati u kamenim blokovima rive da se dobije kvadratni oblik. Sve radove izvesti prema detalju iz projekta. Obziđivanje se izrađuje od  betona C 25/30 a cije se u cijeloj duljini (11m)  i širini 2,5 m i visini 2 m i polaže u sloj betona C 16/20 sa svih strana.</t>
  </si>
  <si>
    <t>6.3.     Nabava i dobava, ugradnja vodovodnih cijevi, armatura i fazonskih komada za prespajanje vodoopskrbnog cjevovoda na mjestu kolizije s trasom oborinske odvodnje. U cijeni je uključen sav rad i materijal za profile cijevi DN 80  - DN 150 mm. Obračun po m' izmještene trase cjevovda ili čvora.</t>
  </si>
  <si>
    <t>6.4.     Nabava i dobava, ugradnja kanalizacijskih cijevi DN 160 za kućne priključke za njehovu sanaciju na mjestu kolizije s trasom oborinske odvodnje. U cijeni je uključen sav rad i materijal za profile cijevi DN 100  - DN 160 mm. Obračun po m'.</t>
  </si>
  <si>
    <t>6.5.     Geodetski radovi na praćenju izvedbe oborinskog kanala. Radove izvodi ovlašteni geodet ili ovl. Tvrtka. Obračun po m'.</t>
  </si>
  <si>
    <t>7.1.     Naknadni i nepredviđeni radovi, te eventualni višak radova koji se mogu pojaviti prilikom izvođenja u iznosu od 10% ukupne sume svih prethodnih stavki troškovnika.</t>
  </si>
  <si>
    <t>Ovi radovi se predviđaju iz razloga što se radi o podzemnim instalacijama čija trasa i detekcija nije potpuno egzaktna te njihov međusobni odnos i križanje u prostoru i neposrednoj blizini izvedbe oborinskog kolektora nije u potpunosti pouzdan.</t>
  </si>
  <si>
    <t>verzija_02</t>
  </si>
  <si>
    <t>3.3.     Izrada križanja oborinske cijevi sa vodovodnim i fekalnim cijevima na trasi čije moguće postojanje će se utvrditi prilikom iskopa. Križanje izvesti uz slijedeće uvjete:</t>
  </si>
  <si>
    <t>Oborinska cijev mora prolaziti ispod vodovodne  i fekalne cijevi. Vodovodna i fekalna cijev će se obložiti betonom debljine 10 cm na duljini 1.0 m ispred i iza križanja sa trasom oborinske cijevi.</t>
  </si>
  <si>
    <t xml:space="preserve">3.8.   Nabava, doprema i ugradnja separatora lakih ulja Oleopator-K NG 50 SF 5000, koalescentni separator naftnih derivata za ugradnju u zemlju s razdjelnim i sabirnim oknom za eksterni bypass. Sistem se satoji od koalescentnog separatora naftnih derivata OLEOPATOR-K NG 50, zasebnim) taložnikom SF 5000 litara, razdjelnog okna za regulaciju protoka NG /50, Qmax 500 i sabirnog okna za objedinjavanje toka iz separatora i bypassa. Separator je u skladu sa BAS EN 858, a svi elementi izrađeni iz armiranog betona (BAS
206-1), razreda čvrstoće na pritisak C35/45,
razreda izloženosti okolišu: XA3, XF4. 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</si>
</sst>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0000"/>
    <numFmt numFmtId="175" formatCode="0.0"/>
    <numFmt numFmtId="176" formatCode="0.00000000"/>
    <numFmt numFmtId="177" formatCode="0.0000000"/>
    <numFmt numFmtId="178" formatCode="0.000000"/>
    <numFmt numFmtId="179" formatCode="#,##0.0"/>
    <numFmt numFmtId="180" formatCode="#,##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sz val="10"/>
      <name val="AvantGarde Bk BT"/>
      <family val="2"/>
    </font>
    <font>
      <sz val="10"/>
      <color indexed="10"/>
      <name val="AvantGarde Bk BT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2"/>
      <color indexed="12"/>
      <name val="AvantGarde Bk BT"/>
      <family val="2"/>
    </font>
    <font>
      <sz val="10"/>
      <color indexed="13"/>
      <name val="AvantGarde Bk BT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AvantGarde Bk BT"/>
      <family val="2"/>
    </font>
    <font>
      <b/>
      <sz val="11"/>
      <name val="Arial"/>
      <family val="2"/>
    </font>
    <font>
      <sz val="11"/>
      <color indexed="10"/>
      <name val="AvantGarde Bk BT"/>
      <family val="2"/>
    </font>
    <font>
      <sz val="11"/>
      <name val="Symbol"/>
      <family val="1"/>
    </font>
    <font>
      <sz val="11"/>
      <color indexed="13"/>
      <name val="AvantGarde Bk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1" applyNumberFormat="0" applyFont="0" applyAlignment="0" applyProtection="0"/>
    <xf numFmtId="0" fontId="37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2" applyNumberFormat="0" applyAlignment="0" applyProtection="0"/>
    <xf numFmtId="0" fontId="39" fillId="27" borderId="3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32" borderId="0" xfId="0" applyNumberFormat="1" applyFont="1" applyFill="1" applyBorder="1" applyAlignment="1" applyProtection="1">
      <alignment/>
      <protection/>
    </xf>
    <xf numFmtId="0" fontId="3" fillId="32" borderId="0" xfId="0" applyNumberFormat="1" applyFont="1" applyFill="1" applyBorder="1" applyAlignment="1" applyProtection="1">
      <alignment/>
      <protection/>
    </xf>
    <xf numFmtId="0" fontId="0" fillId="32" borderId="0" xfId="0" applyNumberFormat="1" applyFont="1" applyFill="1" applyBorder="1" applyAlignment="1" applyProtection="1">
      <alignment/>
      <protection/>
    </xf>
    <xf numFmtId="4" fontId="0" fillId="32" borderId="0" xfId="0" applyNumberFormat="1" applyFont="1" applyFill="1" applyBorder="1" applyAlignment="1" applyProtection="1">
      <alignment/>
      <protection/>
    </xf>
    <xf numFmtId="0" fontId="4" fillId="32" borderId="0" xfId="0" applyNumberFormat="1" applyFont="1" applyFill="1" applyBorder="1" applyAlignment="1" applyProtection="1">
      <alignment horizontal="left"/>
      <protection/>
    </xf>
    <xf numFmtId="4" fontId="4" fillId="32" borderId="0" xfId="0" applyNumberFormat="1" applyFont="1" applyFill="1" applyBorder="1" applyAlignment="1" applyProtection="1">
      <alignment horizontal="left"/>
      <protection/>
    </xf>
    <xf numFmtId="4" fontId="5" fillId="32" borderId="0" xfId="0" applyNumberFormat="1" applyFont="1" applyFill="1" applyBorder="1" applyAlignment="1" applyProtection="1">
      <alignment horizontal="left"/>
      <protection/>
    </xf>
    <xf numFmtId="0" fontId="6" fillId="32" borderId="0" xfId="0" applyNumberFormat="1" applyFont="1" applyFill="1" applyBorder="1" applyAlignment="1" applyProtection="1">
      <alignment/>
      <protection/>
    </xf>
    <xf numFmtId="3" fontId="0" fillId="32" borderId="0" xfId="0" applyNumberFormat="1" applyFont="1" applyFill="1" applyBorder="1" applyAlignment="1" applyProtection="1">
      <alignment/>
      <protection/>
    </xf>
    <xf numFmtId="0" fontId="7" fillId="32" borderId="0" xfId="0" applyNumberFormat="1" applyFont="1" applyFill="1" applyBorder="1" applyAlignment="1" applyProtection="1">
      <alignment/>
      <protection/>
    </xf>
    <xf numFmtId="4" fontId="7" fillId="32" borderId="0" xfId="0" applyNumberFormat="1" applyFont="1" applyFill="1" applyBorder="1" applyAlignment="1" applyProtection="1">
      <alignment/>
      <protection/>
    </xf>
    <xf numFmtId="4" fontId="0" fillId="32" borderId="10" xfId="0" applyNumberFormat="1" applyFont="1" applyFill="1" applyBorder="1" applyAlignment="1" applyProtection="1">
      <alignment/>
      <protection/>
    </xf>
    <xf numFmtId="0" fontId="6" fillId="32" borderId="11" xfId="0" applyNumberFormat="1" applyFont="1" applyFill="1" applyBorder="1" applyAlignment="1" applyProtection="1">
      <alignment/>
      <protection/>
    </xf>
    <xf numFmtId="4" fontId="0" fillId="32" borderId="12" xfId="0" applyNumberFormat="1" applyFont="1" applyFill="1" applyBorder="1" applyAlignment="1" applyProtection="1">
      <alignment/>
      <protection/>
    </xf>
    <xf numFmtId="0" fontId="0" fillId="32" borderId="12" xfId="0" applyNumberFormat="1" applyFont="1" applyFill="1" applyBorder="1" applyAlignment="1" applyProtection="1">
      <alignment/>
      <protection/>
    </xf>
    <xf numFmtId="4" fontId="6" fillId="32" borderId="12" xfId="0" applyNumberFormat="1" applyFont="1" applyFill="1" applyBorder="1" applyAlignment="1" applyProtection="1">
      <alignment horizontal="right"/>
      <protection/>
    </xf>
    <xf numFmtId="4" fontId="7" fillId="32" borderId="12" xfId="0" applyNumberFormat="1" applyFont="1" applyFill="1" applyBorder="1" applyAlignment="1" applyProtection="1">
      <alignment/>
      <protection/>
    </xf>
    <xf numFmtId="4" fontId="6" fillId="32" borderId="13" xfId="0" applyNumberFormat="1" applyFont="1" applyFill="1" applyBorder="1" applyAlignment="1" applyProtection="1">
      <alignment horizontal="right"/>
      <protection/>
    </xf>
    <xf numFmtId="4" fontId="6" fillId="32" borderId="0" xfId="0" applyNumberFormat="1" applyFont="1" applyFill="1" applyBorder="1" applyAlignment="1" applyProtection="1">
      <alignment horizontal="right"/>
      <protection/>
    </xf>
    <xf numFmtId="4" fontId="7" fillId="32" borderId="0" xfId="0" applyNumberFormat="1" applyFont="1" applyFill="1" applyBorder="1" applyAlignment="1" applyProtection="1">
      <alignment horizontal="right"/>
      <protection/>
    </xf>
    <xf numFmtId="0" fontId="6" fillId="32" borderId="0" xfId="0" applyNumberFormat="1" applyFont="1" applyFill="1" applyBorder="1" applyAlignment="1" applyProtection="1">
      <alignment horizontal="left"/>
      <protection/>
    </xf>
    <xf numFmtId="0" fontId="7" fillId="32" borderId="12" xfId="0" applyNumberFormat="1" applyFont="1" applyFill="1" applyBorder="1" applyAlignment="1" applyProtection="1">
      <alignment/>
      <protection/>
    </xf>
    <xf numFmtId="3" fontId="0" fillId="32" borderId="0" xfId="0" applyNumberFormat="1" applyFont="1" applyFill="1" applyBorder="1" applyAlignment="1" applyProtection="1">
      <alignment horizontal="right"/>
      <protection/>
    </xf>
    <xf numFmtId="0" fontId="8" fillId="32" borderId="0" xfId="0" applyNumberFormat="1" applyFont="1" applyFill="1" applyBorder="1" applyAlignment="1" applyProtection="1">
      <alignment/>
      <protection/>
    </xf>
    <xf numFmtId="0" fontId="8" fillId="32" borderId="11" xfId="0" applyNumberFormat="1" applyFont="1" applyFill="1" applyBorder="1" applyAlignment="1" applyProtection="1">
      <alignment/>
      <protection/>
    </xf>
    <xf numFmtId="9" fontId="7" fillId="32" borderId="0" xfId="0" applyNumberFormat="1" applyFont="1" applyFill="1" applyBorder="1" applyAlignment="1" applyProtection="1">
      <alignment/>
      <protection/>
    </xf>
    <xf numFmtId="0" fontId="4" fillId="32" borderId="0" xfId="0" applyNumberFormat="1" applyFont="1" applyFill="1" applyBorder="1" applyAlignment="1" applyProtection="1">
      <alignment/>
      <protection/>
    </xf>
    <xf numFmtId="0" fontId="5" fillId="32" borderId="0" xfId="0" applyNumberFormat="1" applyFont="1" applyFill="1" applyBorder="1" applyAlignment="1" applyProtection="1">
      <alignment/>
      <protection/>
    </xf>
    <xf numFmtId="4" fontId="6" fillId="32" borderId="14" xfId="0" applyNumberFormat="1" applyFont="1" applyFill="1" applyBorder="1" applyAlignment="1" applyProtection="1">
      <alignment/>
      <protection/>
    </xf>
    <xf numFmtId="4" fontId="6" fillId="32" borderId="0" xfId="0" applyNumberFormat="1" applyFont="1" applyFill="1" applyBorder="1" applyAlignment="1" applyProtection="1">
      <alignment/>
      <protection/>
    </xf>
    <xf numFmtId="0" fontId="4" fillId="32" borderId="11" xfId="0" applyNumberFormat="1" applyFont="1" applyFill="1" applyBorder="1" applyAlignment="1" applyProtection="1">
      <alignment/>
      <protection/>
    </xf>
    <xf numFmtId="2" fontId="2" fillId="32" borderId="0" xfId="0" applyNumberFormat="1" applyFont="1" applyFill="1" applyBorder="1" applyAlignment="1" applyProtection="1">
      <alignment/>
      <protection/>
    </xf>
    <xf numFmtId="0" fontId="0" fillId="32" borderId="15" xfId="0" applyNumberFormat="1" applyFont="1" applyFill="1" applyBorder="1" applyAlignment="1" applyProtection="1">
      <alignment/>
      <protection/>
    </xf>
    <xf numFmtId="4" fontId="0" fillId="32" borderId="16" xfId="0" applyNumberFormat="1" applyFont="1" applyFill="1" applyBorder="1" applyAlignment="1" applyProtection="1">
      <alignment/>
      <protection/>
    </xf>
    <xf numFmtId="0" fontId="0" fillId="32" borderId="16" xfId="0" applyNumberFormat="1" applyFont="1" applyFill="1" applyBorder="1" applyAlignment="1" applyProtection="1">
      <alignment/>
      <protection/>
    </xf>
    <xf numFmtId="4" fontId="0" fillId="32" borderId="17" xfId="0" applyNumberFormat="1" applyFont="1" applyFill="1" applyBorder="1" applyAlignment="1" applyProtection="1">
      <alignment/>
      <protection/>
    </xf>
    <xf numFmtId="0" fontId="0" fillId="32" borderId="0" xfId="0" applyFont="1" applyFill="1" applyAlignment="1">
      <alignment vertical="center"/>
    </xf>
    <xf numFmtId="0" fontId="9" fillId="32" borderId="18" xfId="0" applyNumberFormat="1" applyFont="1" applyFill="1" applyBorder="1" applyAlignment="1" applyProtection="1">
      <alignment/>
      <protection/>
    </xf>
    <xf numFmtId="0" fontId="2" fillId="32" borderId="19" xfId="0" applyNumberFormat="1" applyFont="1" applyFill="1" applyBorder="1" applyAlignment="1" applyProtection="1">
      <alignment/>
      <protection/>
    </xf>
    <xf numFmtId="0" fontId="4" fillId="32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 indent="15"/>
      <protection/>
    </xf>
    <xf numFmtId="0" fontId="10" fillId="32" borderId="20" xfId="0" applyNumberFormat="1" applyFont="1" applyFill="1" applyBorder="1" applyAlignment="1" applyProtection="1">
      <alignment/>
      <protection/>
    </xf>
    <xf numFmtId="0" fontId="10" fillId="33" borderId="21" xfId="0" applyNumberFormat="1" applyFont="1" applyFill="1" applyBorder="1" applyAlignment="1" applyProtection="1">
      <alignment/>
      <protection/>
    </xf>
    <xf numFmtId="0" fontId="11" fillId="32" borderId="0" xfId="0" applyNumberFormat="1" applyFont="1" applyFill="1" applyBorder="1" applyAlignment="1" applyProtection="1">
      <alignment horizontal="right" wrapText="1"/>
      <protection/>
    </xf>
    <xf numFmtId="0" fontId="11" fillId="32" borderId="0" xfId="50" applyNumberFormat="1" applyFont="1" applyFill="1" applyBorder="1" applyAlignment="1" applyProtection="1">
      <alignment horizontal="left"/>
      <protection/>
    </xf>
    <xf numFmtId="4" fontId="11" fillId="32" borderId="0" xfId="0" applyNumberFormat="1" applyFont="1" applyFill="1" applyBorder="1" applyAlignment="1" applyProtection="1">
      <alignment vertical="center"/>
      <protection/>
    </xf>
    <xf numFmtId="0" fontId="11" fillId="32" borderId="0" xfId="0" applyNumberFormat="1" applyFont="1" applyFill="1" applyBorder="1" applyAlignment="1" applyProtection="1">
      <alignment/>
      <protection/>
    </xf>
    <xf numFmtId="4" fontId="11" fillId="32" borderId="0" xfId="0" applyNumberFormat="1" applyFont="1" applyFill="1" applyBorder="1" applyAlignment="1" applyProtection="1">
      <alignment/>
      <protection/>
    </xf>
    <xf numFmtId="4" fontId="11" fillId="32" borderId="10" xfId="0" applyNumberFormat="1" applyFont="1" applyFill="1" applyBorder="1" applyAlignment="1" applyProtection="1">
      <alignment vertical="center"/>
      <protection/>
    </xf>
    <xf numFmtId="4" fontId="11" fillId="32" borderId="10" xfId="0" applyNumberFormat="1" applyFont="1" applyFill="1" applyBorder="1" applyAlignment="1" applyProtection="1">
      <alignment/>
      <protection/>
    </xf>
    <xf numFmtId="0" fontId="11" fillId="32" borderId="0" xfId="0" applyNumberFormat="1" applyFont="1" applyFill="1" applyBorder="1" applyAlignment="1" applyProtection="1">
      <alignment vertical="top" wrapText="1"/>
      <protection/>
    </xf>
    <xf numFmtId="0" fontId="13" fillId="32" borderId="0" xfId="0" applyNumberFormat="1" applyFont="1" applyFill="1" applyBorder="1" applyAlignment="1" applyProtection="1">
      <alignment/>
      <protection/>
    </xf>
    <xf numFmtId="0" fontId="11" fillId="32" borderId="0" xfId="0" applyNumberFormat="1" applyFont="1" applyFill="1" applyBorder="1" applyAlignment="1" applyProtection="1">
      <alignment horizontal="left" wrapText="1"/>
      <protection/>
    </xf>
    <xf numFmtId="0" fontId="12" fillId="32" borderId="0" xfId="0" applyNumberFormat="1" applyFont="1" applyFill="1" applyBorder="1" applyAlignment="1" applyProtection="1">
      <alignment/>
      <protection/>
    </xf>
    <xf numFmtId="4" fontId="12" fillId="32" borderId="0" xfId="0" applyNumberFormat="1" applyFont="1" applyFill="1" applyBorder="1" applyAlignment="1" applyProtection="1">
      <alignment/>
      <protection/>
    </xf>
    <xf numFmtId="0" fontId="11" fillId="32" borderId="0" xfId="0" applyNumberFormat="1" applyFont="1" applyFill="1" applyBorder="1" applyAlignment="1" applyProtection="1">
      <alignment horizontal="right"/>
      <protection/>
    </xf>
    <xf numFmtId="4" fontId="11" fillId="32" borderId="0" xfId="0" applyNumberFormat="1" applyFont="1" applyFill="1" applyBorder="1" applyAlignment="1" applyProtection="1">
      <alignment horizontal="right"/>
      <protection/>
    </xf>
    <xf numFmtId="0" fontId="12" fillId="32" borderId="0" xfId="0" applyNumberFormat="1" applyFont="1" applyFill="1" applyBorder="1" applyAlignment="1" applyProtection="1">
      <alignment horizontal="right"/>
      <protection/>
    </xf>
    <xf numFmtId="0" fontId="11" fillId="32" borderId="0" xfId="0" applyNumberFormat="1" applyFont="1" applyFill="1" applyBorder="1" applyAlignment="1" applyProtection="1">
      <alignment horizontal="left" vertical="top" wrapText="1"/>
      <protection/>
    </xf>
    <xf numFmtId="0" fontId="14" fillId="32" borderId="0" xfId="0" applyNumberFormat="1" applyFont="1" applyFill="1" applyBorder="1" applyAlignment="1" applyProtection="1">
      <alignment/>
      <protection/>
    </xf>
    <xf numFmtId="0" fontId="11" fillId="32" borderId="0" xfId="0" applyNumberFormat="1" applyFont="1" applyFill="1" applyBorder="1" applyAlignment="1" applyProtection="1">
      <alignment wrapText="1"/>
      <protection/>
    </xf>
    <xf numFmtId="0" fontId="15" fillId="32" borderId="0" xfId="0" applyNumberFormat="1" applyFont="1" applyFill="1" applyBorder="1" applyAlignment="1" applyProtection="1">
      <alignment/>
      <protection/>
    </xf>
    <xf numFmtId="0" fontId="16" fillId="32" borderId="0" xfId="0" applyNumberFormat="1" applyFont="1" applyFill="1" applyBorder="1" applyAlignment="1" applyProtection="1">
      <alignment horizontal="right"/>
      <protection/>
    </xf>
    <xf numFmtId="0" fontId="11" fillId="32" borderId="0" xfId="50" applyNumberFormat="1" applyFont="1" applyFill="1" applyBorder="1" applyAlignment="1" applyProtection="1">
      <alignment horizontal="left" vertical="top" wrapText="1"/>
      <protection locked="0"/>
    </xf>
    <xf numFmtId="0" fontId="11" fillId="32" borderId="0" xfId="0" applyNumberFormat="1" applyFont="1" applyFill="1" applyBorder="1" applyAlignment="1" applyProtection="1">
      <alignment horizontal="left"/>
      <protection/>
    </xf>
    <xf numFmtId="3" fontId="11" fillId="32" borderId="0" xfId="0" applyNumberFormat="1" applyFont="1" applyFill="1" applyBorder="1" applyAlignment="1" applyProtection="1">
      <alignment/>
      <protection/>
    </xf>
    <xf numFmtId="2" fontId="11" fillId="32" borderId="0" xfId="0" applyNumberFormat="1" applyFont="1" applyFill="1" applyBorder="1" applyAlignment="1" applyProtection="1">
      <alignment/>
      <protection/>
    </xf>
    <xf numFmtId="0" fontId="17" fillId="32" borderId="22" xfId="0" applyNumberFormat="1" applyFont="1" applyFill="1" applyBorder="1" applyAlignment="1" applyProtection="1">
      <alignment/>
      <protection/>
    </xf>
    <xf numFmtId="0" fontId="17" fillId="33" borderId="23" xfId="0" applyNumberFormat="1" applyFont="1" applyFill="1" applyBorder="1" applyAlignment="1" applyProtection="1">
      <alignment/>
      <protection/>
    </xf>
    <xf numFmtId="0" fontId="11" fillId="32" borderId="0" xfId="0" applyNumberFormat="1" applyFont="1" applyFill="1" applyBorder="1" applyAlignment="1" applyProtection="1">
      <alignment vertical="center"/>
      <protection/>
    </xf>
    <xf numFmtId="0" fontId="15" fillId="32" borderId="0" xfId="0" applyNumberFormat="1" applyFont="1" applyFill="1" applyBorder="1" applyAlignment="1" applyProtection="1">
      <alignment vertical="center"/>
      <protection/>
    </xf>
    <xf numFmtId="4" fontId="11" fillId="32" borderId="0" xfId="0" applyNumberFormat="1" applyFont="1" applyFill="1" applyBorder="1" applyAlignment="1" applyProtection="1">
      <alignment vertical="top"/>
      <protection/>
    </xf>
    <xf numFmtId="0" fontId="11" fillId="32" borderId="0" xfId="0" applyNumberFormat="1" applyFont="1" applyFill="1" applyBorder="1" applyAlignment="1" applyProtection="1">
      <alignment vertical="top"/>
      <protection/>
    </xf>
    <xf numFmtId="0" fontId="4" fillId="32" borderId="24" xfId="0" applyNumberFormat="1" applyFont="1" applyFill="1" applyBorder="1" applyAlignment="1" applyProtection="1">
      <alignment horizontal="center"/>
      <protection/>
    </xf>
    <xf numFmtId="0" fontId="4" fillId="32" borderId="0" xfId="0" applyNumberFormat="1" applyFont="1" applyFill="1" applyBorder="1" applyAlignment="1" applyProtection="1">
      <alignment horizontal="center"/>
      <protection/>
    </xf>
    <xf numFmtId="0" fontId="4" fillId="32" borderId="25" xfId="0" applyNumberFormat="1" applyFont="1" applyFill="1" applyBorder="1" applyAlignment="1" applyProtection="1">
      <alignment horizontal="center"/>
      <protection/>
    </xf>
    <xf numFmtId="0" fontId="4" fillId="32" borderId="26" xfId="0" applyNumberFormat="1" applyFont="1" applyFill="1" applyBorder="1" applyAlignment="1" applyProtection="1">
      <alignment horizontal="center"/>
      <protection/>
    </xf>
    <xf numFmtId="0" fontId="4" fillId="32" borderId="10" xfId="0" applyNumberFormat="1" applyFont="1" applyFill="1" applyBorder="1" applyAlignment="1" applyProtection="1">
      <alignment horizontal="center"/>
      <protection/>
    </xf>
    <xf numFmtId="0" fontId="4" fillId="32" borderId="27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307"/>
  <sheetViews>
    <sheetView showZeros="0" tabSelected="1" view="pageBreakPreview" zoomScale="95" zoomScaleSheetLayoutView="95" workbookViewId="0" topLeftCell="A271">
      <selection activeCell="A299" sqref="A299"/>
    </sheetView>
  </sheetViews>
  <sheetFormatPr defaultColWidth="9.140625" defaultRowHeight="12.75"/>
  <cols>
    <col min="1" max="1" width="42.7109375" style="4" customWidth="1"/>
    <col min="2" max="2" width="10.140625" style="5" bestFit="1" customWidth="1"/>
    <col min="3" max="3" width="4.28125" style="4" customWidth="1"/>
    <col min="4" max="4" width="13.421875" style="5" customWidth="1"/>
    <col min="5" max="5" width="3.28125" style="5" customWidth="1"/>
    <col min="6" max="6" width="15.00390625" style="5" customWidth="1"/>
    <col min="7" max="7" width="16.7109375" style="2" hidden="1" customWidth="1"/>
    <col min="8" max="8" width="3.140625" style="2" hidden="1" customWidth="1"/>
    <col min="9" max="16384" width="9.140625" style="2" customWidth="1"/>
  </cols>
  <sheetData>
    <row r="7" ht="15">
      <c r="I7" s="42"/>
    </row>
    <row r="8" ht="15">
      <c r="I8" s="43"/>
    </row>
    <row r="9" spans="1:9" ht="15">
      <c r="A9" s="34"/>
      <c r="B9" s="35"/>
      <c r="C9" s="36"/>
      <c r="D9" s="35"/>
      <c r="E9" s="35"/>
      <c r="F9" s="37"/>
      <c r="I9" s="42"/>
    </row>
    <row r="10" spans="1:6" ht="18">
      <c r="A10" s="76"/>
      <c r="B10" s="77"/>
      <c r="C10" s="77"/>
      <c r="D10" s="77"/>
      <c r="E10" s="77"/>
      <c r="F10" s="78"/>
    </row>
    <row r="11" spans="1:6" ht="18">
      <c r="A11" s="76" t="s">
        <v>119</v>
      </c>
      <c r="B11" s="77"/>
      <c r="C11" s="77"/>
      <c r="D11" s="77"/>
      <c r="E11" s="77"/>
      <c r="F11" s="78"/>
    </row>
    <row r="12" spans="1:6" ht="18">
      <c r="A12" s="76" t="s">
        <v>146</v>
      </c>
      <c r="B12" s="77"/>
      <c r="C12" s="77"/>
      <c r="D12" s="77"/>
      <c r="E12" s="77"/>
      <c r="F12" s="78"/>
    </row>
    <row r="13" spans="1:6" ht="18">
      <c r="A13" s="76"/>
      <c r="B13" s="77"/>
      <c r="C13" s="77"/>
      <c r="D13" s="77"/>
      <c r="E13" s="77"/>
      <c r="F13" s="78"/>
    </row>
    <row r="14" spans="1:6" ht="18">
      <c r="A14" s="79"/>
      <c r="B14" s="80"/>
      <c r="C14" s="80"/>
      <c r="D14" s="80"/>
      <c r="E14" s="80"/>
      <c r="F14" s="81"/>
    </row>
    <row r="15" spans="1:6" ht="18">
      <c r="A15" s="41"/>
      <c r="B15" s="41"/>
      <c r="C15" s="41"/>
      <c r="D15" s="41"/>
      <c r="E15" s="41"/>
      <c r="F15" s="41"/>
    </row>
    <row r="16" spans="1:6" ht="18.75" thickBot="1">
      <c r="A16" s="41"/>
      <c r="B16" s="41"/>
      <c r="C16" s="41"/>
      <c r="D16" s="41"/>
      <c r="E16" s="41"/>
      <c r="F16" s="41"/>
    </row>
    <row r="17" spans="1:8" ht="18">
      <c r="A17" s="6"/>
      <c r="B17" s="7"/>
      <c r="C17" s="6"/>
      <c r="D17" s="8"/>
      <c r="E17" s="8"/>
      <c r="G17" s="39" t="s">
        <v>118</v>
      </c>
      <c r="H17" s="40"/>
    </row>
    <row r="18" spans="2:8" s="3" customFormat="1" ht="12.75">
      <c r="B18" s="5"/>
      <c r="C18" s="4"/>
      <c r="D18" s="5"/>
      <c r="E18" s="5"/>
      <c r="F18" s="10"/>
      <c r="G18" s="44" t="s">
        <v>91</v>
      </c>
      <c r="H18" s="45">
        <v>15</v>
      </c>
    </row>
    <row r="19" spans="1:8" s="64" customFormat="1" ht="15" thickBot="1">
      <c r="A19" s="49"/>
      <c r="B19" s="50"/>
      <c r="C19" s="49"/>
      <c r="D19" s="50"/>
      <c r="E19" s="50"/>
      <c r="F19" s="50"/>
      <c r="G19" s="70" t="s">
        <v>121</v>
      </c>
      <c r="H19" s="71">
        <v>13</v>
      </c>
    </row>
    <row r="20" spans="2:8" s="64" customFormat="1" ht="14.25">
      <c r="B20" s="50"/>
      <c r="C20" s="49"/>
      <c r="D20" s="50"/>
      <c r="E20" s="50"/>
      <c r="F20" s="50"/>
      <c r="G20" s="64" t="s">
        <v>128</v>
      </c>
      <c r="H20" s="64">
        <v>1</v>
      </c>
    </row>
    <row r="21" spans="2:6" s="64" customFormat="1" ht="14.25">
      <c r="B21" s="50"/>
      <c r="C21" s="49"/>
      <c r="D21" s="50"/>
      <c r="E21" s="50"/>
      <c r="F21" s="50"/>
    </row>
    <row r="22" spans="1:6" s="64" customFormat="1" ht="15.75">
      <c r="A22" s="9" t="s">
        <v>30</v>
      </c>
      <c r="B22" s="50"/>
      <c r="C22" s="49"/>
      <c r="D22" s="50"/>
      <c r="E22" s="50"/>
      <c r="F22" s="50"/>
    </row>
    <row r="23" spans="1:6" s="64" customFormat="1" ht="14.25">
      <c r="A23" s="49"/>
      <c r="B23" s="50"/>
      <c r="C23" s="49"/>
      <c r="D23" s="50"/>
      <c r="E23" s="50"/>
      <c r="F23" s="50"/>
    </row>
    <row r="24" spans="1:6" s="64" customFormat="1" ht="199.5">
      <c r="A24" s="53" t="s">
        <v>159</v>
      </c>
      <c r="B24" s="74"/>
      <c r="C24" s="75"/>
      <c r="D24" s="74"/>
      <c r="E24" s="74"/>
      <c r="F24" s="74"/>
    </row>
    <row r="25" spans="1:6" s="64" customFormat="1" ht="14.25">
      <c r="A25" s="58" t="s">
        <v>142</v>
      </c>
      <c r="B25" s="50">
        <v>1</v>
      </c>
      <c r="C25" s="49"/>
      <c r="D25" s="52"/>
      <c r="E25" s="50"/>
      <c r="F25" s="52">
        <f>B25*D25</f>
        <v>0</v>
      </c>
    </row>
    <row r="26" spans="1:6" s="64" customFormat="1" ht="14.25">
      <c r="A26" s="49"/>
      <c r="B26" s="50"/>
      <c r="C26" s="49"/>
      <c r="D26" s="50"/>
      <c r="E26" s="50"/>
      <c r="F26" s="50"/>
    </row>
    <row r="27" spans="1:6" s="64" customFormat="1" ht="14.25">
      <c r="A27" s="49" t="s">
        <v>160</v>
      </c>
      <c r="B27" s="50"/>
      <c r="C27" s="49"/>
      <c r="D27" s="50"/>
      <c r="E27" s="50"/>
      <c r="F27" s="50"/>
    </row>
    <row r="28" spans="1:6" s="64" customFormat="1" ht="14.25">
      <c r="A28" s="49" t="s">
        <v>103</v>
      </c>
      <c r="B28" s="50"/>
      <c r="C28" s="49"/>
      <c r="D28" s="50"/>
      <c r="E28" s="50"/>
      <c r="F28" s="50"/>
    </row>
    <row r="29" spans="1:6" s="64" customFormat="1" ht="14.25">
      <c r="A29" s="49" t="s">
        <v>104</v>
      </c>
      <c r="B29" s="50"/>
      <c r="C29" s="49"/>
      <c r="D29" s="50"/>
      <c r="E29" s="50"/>
      <c r="F29" s="50"/>
    </row>
    <row r="30" spans="1:6" s="64" customFormat="1" ht="14.25">
      <c r="A30" s="49" t="s">
        <v>105</v>
      </c>
      <c r="B30" s="50"/>
      <c r="C30" s="49"/>
      <c r="D30" s="50"/>
      <c r="E30" s="50"/>
      <c r="F30" s="50"/>
    </row>
    <row r="31" spans="1:6" s="64" customFormat="1" ht="14.25">
      <c r="A31" s="49" t="s">
        <v>106</v>
      </c>
      <c r="B31" s="50"/>
      <c r="C31" s="49"/>
      <c r="D31" s="50"/>
      <c r="E31" s="50"/>
      <c r="F31" s="50"/>
    </row>
    <row r="32" spans="1:6" s="64" customFormat="1" ht="28.5">
      <c r="A32" s="46" t="s">
        <v>129</v>
      </c>
      <c r="B32" s="52">
        <v>26</v>
      </c>
      <c r="C32" s="49"/>
      <c r="D32" s="52"/>
      <c r="E32" s="50"/>
      <c r="F32" s="52">
        <f>B32*D32</f>
        <v>0</v>
      </c>
    </row>
    <row r="33" spans="1:6" s="64" customFormat="1" ht="28.5">
      <c r="A33" s="46" t="s">
        <v>120</v>
      </c>
      <c r="B33" s="52">
        <v>15</v>
      </c>
      <c r="C33" s="49"/>
      <c r="D33" s="52"/>
      <c r="E33" s="50"/>
      <c r="F33" s="52">
        <f>B33*D33</f>
        <v>0</v>
      </c>
    </row>
    <row r="34" spans="1:6" s="64" customFormat="1" ht="28.5">
      <c r="A34" s="46" t="s">
        <v>130</v>
      </c>
      <c r="B34" s="52">
        <v>297.27</v>
      </c>
      <c r="C34" s="49"/>
      <c r="D34" s="52"/>
      <c r="E34" s="50"/>
      <c r="F34" s="52">
        <f>B34*D34</f>
        <v>0</v>
      </c>
    </row>
    <row r="35" spans="1:6" s="73" customFormat="1" ht="28.5">
      <c r="A35" s="46" t="s">
        <v>131</v>
      </c>
      <c r="B35" s="51">
        <v>12</v>
      </c>
      <c r="C35" s="72"/>
      <c r="D35" s="51"/>
      <c r="E35" s="48"/>
      <c r="F35" s="52">
        <f>B35*D35</f>
        <v>0</v>
      </c>
    </row>
    <row r="36" spans="1:6" s="64" customFormat="1" ht="15">
      <c r="A36" s="65" t="s">
        <v>98</v>
      </c>
      <c r="B36" s="50">
        <f>SUM(B32:B35)</f>
        <v>350.27</v>
      </c>
      <c r="C36" s="49"/>
      <c r="D36" s="50"/>
      <c r="E36" s="50"/>
      <c r="F36" s="50"/>
    </row>
    <row r="37" spans="1:6" s="64" customFormat="1" ht="14.25">
      <c r="A37" s="49"/>
      <c r="B37" s="50"/>
      <c r="C37" s="49"/>
      <c r="D37" s="50"/>
      <c r="E37" s="50"/>
      <c r="F37" s="50"/>
    </row>
    <row r="38" spans="1:6" s="64" customFormat="1" ht="14.25">
      <c r="A38" s="49" t="s">
        <v>161</v>
      </c>
      <c r="B38" s="50"/>
      <c r="C38" s="49"/>
      <c r="D38" s="50"/>
      <c r="E38" s="50"/>
      <c r="F38" s="50"/>
    </row>
    <row r="39" spans="1:6" s="64" customFormat="1" ht="14.25">
      <c r="A39" s="49" t="s">
        <v>31</v>
      </c>
      <c r="B39" s="50"/>
      <c r="C39" s="49"/>
      <c r="D39" s="50"/>
      <c r="E39" s="50"/>
      <c r="F39" s="50"/>
    </row>
    <row r="40" spans="1:6" s="54" customFormat="1" ht="14.25">
      <c r="A40" s="58" t="s">
        <v>122</v>
      </c>
      <c r="B40" s="50">
        <v>1</v>
      </c>
      <c r="C40" s="49"/>
      <c r="D40" s="52"/>
      <c r="E40" s="50"/>
      <c r="F40" s="52">
        <f>B40*D40</f>
        <v>0</v>
      </c>
    </row>
    <row r="41" spans="1:6" s="54" customFormat="1" ht="14.25">
      <c r="A41" s="49"/>
      <c r="B41" s="50"/>
      <c r="C41" s="49"/>
      <c r="D41" s="50"/>
      <c r="E41" s="50"/>
      <c r="F41" s="50"/>
    </row>
    <row r="42" spans="1:6" s="54" customFormat="1" ht="14.25">
      <c r="A42" s="49"/>
      <c r="B42" s="50"/>
      <c r="C42" s="49"/>
      <c r="D42" s="50"/>
      <c r="E42" s="50"/>
      <c r="F42" s="50"/>
    </row>
    <row r="43" spans="1:6" s="54" customFormat="1" ht="14.25">
      <c r="A43" s="49" t="s">
        <v>162</v>
      </c>
      <c r="B43" s="50"/>
      <c r="C43" s="56"/>
      <c r="D43" s="57"/>
      <c r="E43" s="57"/>
      <c r="F43" s="57"/>
    </row>
    <row r="44" spans="1:6" s="54" customFormat="1" ht="14.25">
      <c r="A44" s="49" t="s">
        <v>72</v>
      </c>
      <c r="B44" s="50"/>
      <c r="C44" s="56"/>
      <c r="D44" s="57"/>
      <c r="E44" s="57"/>
      <c r="F44" s="57"/>
    </row>
    <row r="45" spans="1:6" s="54" customFormat="1" ht="14.25">
      <c r="A45" s="49" t="s">
        <v>85</v>
      </c>
      <c r="B45" s="50"/>
      <c r="C45" s="56"/>
      <c r="D45" s="57"/>
      <c r="E45" s="57"/>
      <c r="F45" s="57"/>
    </row>
    <row r="46" spans="1:6" s="54" customFormat="1" ht="14.25">
      <c r="A46" s="49" t="s">
        <v>73</v>
      </c>
      <c r="B46" s="50"/>
      <c r="C46" s="56"/>
      <c r="D46" s="57"/>
      <c r="E46" s="57"/>
      <c r="F46" s="57"/>
    </row>
    <row r="47" spans="1:6" s="54" customFormat="1" ht="14.25">
      <c r="A47" s="49" t="s">
        <v>74</v>
      </c>
      <c r="B47" s="50"/>
      <c r="C47" s="56"/>
      <c r="D47" s="57"/>
      <c r="E47" s="57"/>
      <c r="F47" s="57"/>
    </row>
    <row r="48" spans="1:6" s="54" customFormat="1" ht="14.25">
      <c r="A48" s="49" t="s">
        <v>75</v>
      </c>
      <c r="B48" s="50"/>
      <c r="C48" s="56"/>
      <c r="D48" s="57"/>
      <c r="E48" s="57"/>
      <c r="F48" s="57"/>
    </row>
    <row r="49" spans="1:6" s="54" customFormat="1" ht="14.25">
      <c r="A49" s="49" t="s">
        <v>83</v>
      </c>
      <c r="B49" s="50"/>
      <c r="C49" s="56"/>
      <c r="D49" s="57"/>
      <c r="E49" s="57"/>
      <c r="F49" s="57"/>
    </row>
    <row r="50" spans="1:6" s="54" customFormat="1" ht="14.25">
      <c r="A50" s="49" t="s">
        <v>76</v>
      </c>
      <c r="B50" s="50"/>
      <c r="C50" s="56"/>
      <c r="D50" s="57"/>
      <c r="E50" s="57"/>
      <c r="F50" s="57"/>
    </row>
    <row r="51" spans="1:6" s="54" customFormat="1" ht="14.25">
      <c r="A51" s="49" t="s">
        <v>84</v>
      </c>
      <c r="B51" s="50"/>
      <c r="C51" s="56"/>
      <c r="D51" s="57"/>
      <c r="E51" s="57"/>
      <c r="F51" s="57"/>
    </row>
    <row r="52" spans="1:6" s="54" customFormat="1" ht="14.25">
      <c r="A52" s="58" t="s">
        <v>32</v>
      </c>
      <c r="B52" s="50">
        <v>1</v>
      </c>
      <c r="C52" s="56"/>
      <c r="D52" s="52"/>
      <c r="E52" s="57"/>
      <c r="F52" s="52">
        <f>B52*D52</f>
        <v>0</v>
      </c>
    </row>
    <row r="53" spans="1:6" s="54" customFormat="1" ht="14.25">
      <c r="A53" s="60"/>
      <c r="B53" s="57"/>
      <c r="C53" s="56"/>
      <c r="D53" s="57"/>
      <c r="E53" s="57"/>
      <c r="F53" s="57"/>
    </row>
    <row r="54" spans="1:6" s="54" customFormat="1" ht="14.25">
      <c r="A54" s="49" t="s">
        <v>163</v>
      </c>
      <c r="B54" s="50"/>
      <c r="C54" s="56"/>
      <c r="D54" s="57"/>
      <c r="E54" s="57"/>
      <c r="F54" s="57"/>
    </row>
    <row r="55" spans="1:6" s="54" customFormat="1" ht="14.25">
      <c r="A55" s="49" t="s">
        <v>77</v>
      </c>
      <c r="B55" s="50"/>
      <c r="C55" s="56"/>
      <c r="D55" s="57"/>
      <c r="E55" s="57"/>
      <c r="F55" s="57"/>
    </row>
    <row r="56" spans="1:6" s="54" customFormat="1" ht="14.25">
      <c r="A56" s="49" t="s">
        <v>78</v>
      </c>
      <c r="B56" s="50"/>
      <c r="C56" s="56"/>
      <c r="D56" s="57"/>
      <c r="E56" s="57"/>
      <c r="F56" s="57"/>
    </row>
    <row r="57" spans="1:6" s="54" customFormat="1" ht="14.25">
      <c r="A57" s="49" t="s">
        <v>79</v>
      </c>
      <c r="B57" s="50"/>
      <c r="C57" s="56"/>
      <c r="D57" s="57"/>
      <c r="E57" s="57"/>
      <c r="F57" s="57"/>
    </row>
    <row r="58" spans="1:6" s="54" customFormat="1" ht="14.25">
      <c r="A58" s="49" t="s">
        <v>92</v>
      </c>
      <c r="B58" s="50"/>
      <c r="C58" s="56"/>
      <c r="D58" s="57"/>
      <c r="E58" s="57"/>
      <c r="F58" s="57"/>
    </row>
    <row r="59" spans="1:6" s="54" customFormat="1" ht="14.25">
      <c r="A59" s="58" t="s">
        <v>32</v>
      </c>
      <c r="B59" s="50">
        <v>1</v>
      </c>
      <c r="C59" s="56"/>
      <c r="D59" s="52"/>
      <c r="E59" s="57"/>
      <c r="F59" s="52">
        <f>B59*D59</f>
        <v>0</v>
      </c>
    </row>
    <row r="60" spans="1:6" s="54" customFormat="1" ht="14.25">
      <c r="A60" s="56"/>
      <c r="B60" s="57"/>
      <c r="C60" s="56"/>
      <c r="D60" s="57"/>
      <c r="E60" s="57"/>
      <c r="F60" s="57"/>
    </row>
    <row r="61" spans="1:6" ht="15.75">
      <c r="A61" s="14" t="s">
        <v>30</v>
      </c>
      <c r="B61" s="15"/>
      <c r="C61" s="16"/>
      <c r="D61" s="17" t="s">
        <v>11</v>
      </c>
      <c r="E61" s="18"/>
      <c r="F61" s="19">
        <f>SUM(F20:F60)</f>
        <v>0</v>
      </c>
    </row>
    <row r="62" spans="1:6" ht="15.75">
      <c r="A62" s="9"/>
      <c r="D62" s="20"/>
      <c r="E62" s="12"/>
      <c r="F62" s="20"/>
    </row>
    <row r="63" ht="15.75">
      <c r="A63" s="9" t="s">
        <v>14</v>
      </c>
    </row>
    <row r="64" spans="1:6" s="54" customFormat="1" ht="14.25">
      <c r="A64" s="49"/>
      <c r="B64" s="50"/>
      <c r="C64" s="49"/>
      <c r="D64" s="50"/>
      <c r="E64" s="50"/>
      <c r="F64" s="50"/>
    </row>
    <row r="65" spans="1:6" s="54" customFormat="1" ht="99.75">
      <c r="A65" s="63" t="s">
        <v>164</v>
      </c>
      <c r="B65" s="50"/>
      <c r="C65" s="49"/>
      <c r="D65" s="50"/>
      <c r="E65" s="50"/>
      <c r="F65" s="50"/>
    </row>
    <row r="66" spans="1:6" s="54" customFormat="1" ht="14.25">
      <c r="A66" s="49" t="s">
        <v>93</v>
      </c>
      <c r="B66" s="50"/>
      <c r="C66" s="49"/>
      <c r="D66" s="50"/>
      <c r="E66" s="50"/>
      <c r="F66" s="50"/>
    </row>
    <row r="67" spans="1:6" s="54" customFormat="1" ht="14.25">
      <c r="A67" s="49" t="s">
        <v>33</v>
      </c>
      <c r="B67" s="50"/>
      <c r="C67" s="49"/>
      <c r="D67" s="50"/>
      <c r="E67" s="50"/>
      <c r="F67" s="50"/>
    </row>
    <row r="68" spans="1:6" s="54" customFormat="1" ht="14.25">
      <c r="A68" s="49" t="s">
        <v>34</v>
      </c>
      <c r="B68" s="50"/>
      <c r="C68" s="49"/>
      <c r="D68" s="50"/>
      <c r="E68" s="50"/>
      <c r="F68" s="50"/>
    </row>
    <row r="69" spans="1:6" s="54" customFormat="1" ht="14.25">
      <c r="A69" s="49" t="s">
        <v>35</v>
      </c>
      <c r="B69" s="50"/>
      <c r="C69" s="49"/>
      <c r="D69" s="50"/>
      <c r="E69" s="50"/>
      <c r="F69" s="50"/>
    </row>
    <row r="70" spans="1:6" s="54" customFormat="1" ht="14.25">
      <c r="A70" s="49" t="s">
        <v>94</v>
      </c>
      <c r="B70" s="50"/>
      <c r="C70" s="49"/>
      <c r="D70" s="50"/>
      <c r="E70" s="50"/>
      <c r="F70" s="50"/>
    </row>
    <row r="71" spans="1:6" s="54" customFormat="1" ht="14.25">
      <c r="A71" s="49" t="s">
        <v>95</v>
      </c>
      <c r="B71" s="50"/>
      <c r="C71" s="49"/>
      <c r="D71" s="50"/>
      <c r="E71" s="50"/>
      <c r="F71" s="50"/>
    </row>
    <row r="72" spans="1:6" s="54" customFormat="1" ht="14.25">
      <c r="A72" s="49" t="s">
        <v>86</v>
      </c>
      <c r="B72" s="50"/>
      <c r="C72" s="49"/>
      <c r="D72" s="50"/>
      <c r="E72" s="50"/>
      <c r="F72" s="50"/>
    </row>
    <row r="73" spans="1:6" s="54" customFormat="1" ht="14.25">
      <c r="A73" s="58" t="s">
        <v>96</v>
      </c>
      <c r="B73" s="50">
        <f>0.95*B75</f>
        <v>669.6724562499999</v>
      </c>
      <c r="C73" s="69"/>
      <c r="D73" s="52"/>
      <c r="E73" s="50"/>
      <c r="F73" s="52">
        <f>B73*D73</f>
        <v>0</v>
      </c>
    </row>
    <row r="74" spans="1:6" s="54" customFormat="1" ht="14.25">
      <c r="A74" s="58" t="s">
        <v>97</v>
      </c>
      <c r="B74" s="52">
        <f>0.05*B75</f>
        <v>35.245918749999994</v>
      </c>
      <c r="C74" s="69"/>
      <c r="D74" s="52"/>
      <c r="E74" s="50"/>
      <c r="F74" s="52">
        <f>B74*D74</f>
        <v>0</v>
      </c>
    </row>
    <row r="75" spans="1:6" s="54" customFormat="1" ht="14.25">
      <c r="A75" s="58" t="s">
        <v>12</v>
      </c>
      <c r="B75" s="50">
        <f>(B36*1.75)*1*1.15</f>
        <v>704.9183749999999</v>
      </c>
      <c r="C75" s="69"/>
      <c r="D75" s="50"/>
      <c r="E75" s="50"/>
      <c r="F75" s="50"/>
    </row>
    <row r="76" spans="1:6" s="54" customFormat="1" ht="14.25">
      <c r="A76" s="49"/>
      <c r="B76" s="50"/>
      <c r="C76" s="49"/>
      <c r="D76" s="50"/>
      <c r="E76" s="50"/>
      <c r="F76" s="50"/>
    </row>
    <row r="77" spans="1:6" s="54" customFormat="1" ht="14.25">
      <c r="A77" s="49" t="s">
        <v>36</v>
      </c>
      <c r="B77" s="50"/>
      <c r="C77" s="49"/>
      <c r="D77" s="50"/>
      <c r="E77" s="50"/>
      <c r="F77" s="50"/>
    </row>
    <row r="78" spans="1:6" s="54" customFormat="1" ht="14.25">
      <c r="A78" s="49" t="s">
        <v>123</v>
      </c>
      <c r="B78" s="50"/>
      <c r="C78" s="49"/>
      <c r="D78" s="50"/>
      <c r="E78" s="50"/>
      <c r="F78" s="50"/>
    </row>
    <row r="79" spans="1:6" s="54" customFormat="1" ht="14.25">
      <c r="A79" s="49" t="s">
        <v>124</v>
      </c>
      <c r="B79" s="50"/>
      <c r="C79" s="49"/>
      <c r="D79" s="50"/>
      <c r="E79" s="50"/>
      <c r="F79" s="50"/>
    </row>
    <row r="80" spans="1:6" s="54" customFormat="1" ht="14.25">
      <c r="A80" s="49" t="s">
        <v>37</v>
      </c>
      <c r="B80" s="50"/>
      <c r="C80" s="49"/>
      <c r="D80" s="50"/>
      <c r="E80" s="50"/>
      <c r="F80" s="50"/>
    </row>
    <row r="81" spans="1:6" s="54" customFormat="1" ht="14.25">
      <c r="A81" s="49" t="s">
        <v>87</v>
      </c>
      <c r="B81" s="50"/>
      <c r="C81" s="49"/>
      <c r="D81" s="50"/>
      <c r="E81" s="50"/>
      <c r="F81" s="50"/>
    </row>
    <row r="82" spans="1:6" s="54" customFormat="1" ht="14.25">
      <c r="A82" s="58" t="s">
        <v>13</v>
      </c>
      <c r="B82" s="50">
        <f>0.5*1.3*1.6*H18+(0.6*0.6*1.6+6*1*0.6)*H19</f>
        <v>69.88799999999999</v>
      </c>
      <c r="C82" s="49"/>
      <c r="D82" s="52"/>
      <c r="E82" s="50"/>
      <c r="F82" s="52">
        <f>B82*D82</f>
        <v>0</v>
      </c>
    </row>
    <row r="83" spans="1:6" s="54" customFormat="1" ht="14.25">
      <c r="A83" s="49"/>
      <c r="B83" s="50"/>
      <c r="C83" s="49"/>
      <c r="D83" s="50"/>
      <c r="E83" s="50"/>
      <c r="F83" s="50"/>
    </row>
    <row r="84" spans="1:6" s="54" customFormat="1" ht="14.25">
      <c r="A84" s="49" t="s">
        <v>38</v>
      </c>
      <c r="B84" s="50"/>
      <c r="C84" s="49"/>
      <c r="D84" s="50"/>
      <c r="E84" s="50"/>
      <c r="F84" s="50"/>
    </row>
    <row r="85" spans="1:6" s="54" customFormat="1" ht="14.25">
      <c r="A85" s="49" t="s">
        <v>39</v>
      </c>
      <c r="B85" s="50"/>
      <c r="C85" s="49"/>
      <c r="D85" s="50"/>
      <c r="E85" s="50"/>
      <c r="F85" s="50"/>
    </row>
    <row r="86" spans="1:6" s="54" customFormat="1" ht="14.25">
      <c r="A86" s="49" t="s">
        <v>40</v>
      </c>
      <c r="B86" s="50"/>
      <c r="C86" s="49"/>
      <c r="D86" s="50"/>
      <c r="E86" s="50"/>
      <c r="F86" s="50"/>
    </row>
    <row r="87" spans="1:6" s="54" customFormat="1" ht="14.25">
      <c r="A87" s="49" t="s">
        <v>102</v>
      </c>
      <c r="B87" s="50"/>
      <c r="C87" s="49"/>
      <c r="D87" s="50"/>
      <c r="E87" s="50"/>
      <c r="F87" s="50"/>
    </row>
    <row r="88" spans="1:6" s="54" customFormat="1" ht="14.25">
      <c r="A88" s="49" t="s">
        <v>101</v>
      </c>
      <c r="B88" s="50"/>
      <c r="C88" s="49"/>
      <c r="D88" s="50"/>
      <c r="E88" s="50"/>
      <c r="F88" s="50"/>
    </row>
    <row r="89" spans="1:6" s="54" customFormat="1" ht="14.25">
      <c r="A89" s="49" t="s">
        <v>41</v>
      </c>
      <c r="B89" s="50"/>
      <c r="C89" s="49"/>
      <c r="D89" s="50"/>
      <c r="E89" s="50"/>
      <c r="F89" s="50"/>
    </row>
    <row r="90" spans="1:6" s="54" customFormat="1" ht="14.25">
      <c r="A90" s="58" t="s">
        <v>10</v>
      </c>
      <c r="B90" s="59">
        <f>B36*0.8+1.1*0.3*H18+H19*6*0.6</f>
        <v>331.966</v>
      </c>
      <c r="C90" s="58"/>
      <c r="D90" s="52"/>
      <c r="E90" s="50"/>
      <c r="F90" s="52">
        <f>B90*D90</f>
        <v>0</v>
      </c>
    </row>
    <row r="91" spans="1:6" s="54" customFormat="1" ht="14.25">
      <c r="A91" s="49"/>
      <c r="B91" s="50"/>
      <c r="C91" s="49"/>
      <c r="D91" s="50"/>
      <c r="E91" s="50"/>
      <c r="F91" s="50"/>
    </row>
    <row r="92" spans="1:6" s="54" customFormat="1" ht="14.25">
      <c r="A92" s="49" t="s">
        <v>42</v>
      </c>
      <c r="B92" s="50"/>
      <c r="C92" s="49"/>
      <c r="D92" s="50"/>
      <c r="E92" s="50"/>
      <c r="F92" s="50"/>
    </row>
    <row r="93" spans="1:6" s="54" customFormat="1" ht="14.25">
      <c r="A93" s="49" t="s">
        <v>132</v>
      </c>
      <c r="B93" s="50"/>
      <c r="C93" s="49"/>
      <c r="D93" s="50"/>
      <c r="E93" s="50"/>
      <c r="F93" s="50"/>
    </row>
    <row r="94" spans="1:6" s="54" customFormat="1" ht="14.25">
      <c r="A94" s="58" t="s">
        <v>13</v>
      </c>
      <c r="B94" s="50">
        <f>B36*0.15*0.8*1.15+0.6*0.15*6*H19</f>
        <v>55.35726</v>
      </c>
      <c r="C94" s="49"/>
      <c r="D94" s="52"/>
      <c r="E94" s="50"/>
      <c r="F94" s="52">
        <f>B94*D94</f>
        <v>0</v>
      </c>
    </row>
    <row r="95" spans="1:6" s="54" customFormat="1" ht="14.25">
      <c r="A95" s="49"/>
      <c r="B95" s="50"/>
      <c r="C95" s="49"/>
      <c r="D95" s="50"/>
      <c r="E95" s="50"/>
      <c r="F95" s="50"/>
    </row>
    <row r="96" spans="1:6" s="54" customFormat="1" ht="14.25">
      <c r="A96" s="67" t="s">
        <v>43</v>
      </c>
      <c r="B96" s="50"/>
      <c r="C96" s="49"/>
      <c r="D96" s="50"/>
      <c r="E96" s="50"/>
      <c r="F96" s="50"/>
    </row>
    <row r="97" spans="1:6" s="54" customFormat="1" ht="14.25">
      <c r="A97" s="67" t="s">
        <v>44</v>
      </c>
      <c r="B97" s="50"/>
      <c r="C97" s="49"/>
      <c r="D97" s="50"/>
      <c r="E97" s="50"/>
      <c r="F97" s="50"/>
    </row>
    <row r="98" spans="1:6" s="54" customFormat="1" ht="14.25">
      <c r="A98" s="67" t="s">
        <v>45</v>
      </c>
      <c r="B98" s="50"/>
      <c r="C98" s="49"/>
      <c r="D98" s="50"/>
      <c r="E98" s="50"/>
      <c r="F98" s="50"/>
    </row>
    <row r="99" spans="1:6" s="54" customFormat="1" ht="14.25">
      <c r="A99" s="67" t="s">
        <v>46</v>
      </c>
      <c r="B99" s="50"/>
      <c r="C99" s="49"/>
      <c r="D99" s="50"/>
      <c r="E99" s="50"/>
      <c r="F99" s="50"/>
    </row>
    <row r="100" spans="1:6" s="54" customFormat="1" ht="14.25">
      <c r="A100" s="67" t="s">
        <v>47</v>
      </c>
      <c r="B100" s="50"/>
      <c r="C100" s="49"/>
      <c r="D100" s="50"/>
      <c r="E100" s="50"/>
      <c r="F100" s="50"/>
    </row>
    <row r="101" spans="1:6" s="54" customFormat="1" ht="14.25">
      <c r="A101" s="67" t="s">
        <v>48</v>
      </c>
      <c r="B101" s="50"/>
      <c r="C101" s="49"/>
      <c r="D101" s="50"/>
      <c r="E101" s="50"/>
      <c r="F101" s="50"/>
    </row>
    <row r="102" spans="1:6" s="54" customFormat="1" ht="14.25">
      <c r="A102" s="67" t="s">
        <v>88</v>
      </c>
      <c r="B102" s="50"/>
      <c r="C102" s="49"/>
      <c r="D102" s="50"/>
      <c r="E102" s="50"/>
      <c r="F102" s="50"/>
    </row>
    <row r="103" spans="1:6" s="54" customFormat="1" ht="14.25">
      <c r="A103" s="67" t="s">
        <v>49</v>
      </c>
      <c r="B103" s="50"/>
      <c r="C103" s="49"/>
      <c r="D103" s="50"/>
      <c r="E103" s="50"/>
      <c r="F103" s="50"/>
    </row>
    <row r="104" spans="1:6" s="54" customFormat="1" ht="14.25">
      <c r="A104" s="67" t="s">
        <v>50</v>
      </c>
      <c r="B104" s="50"/>
      <c r="C104" s="49"/>
      <c r="D104" s="50"/>
      <c r="E104" s="50"/>
      <c r="F104" s="50"/>
    </row>
    <row r="105" spans="1:6" s="54" customFormat="1" ht="14.25">
      <c r="A105" s="67" t="s">
        <v>51</v>
      </c>
      <c r="B105" s="50"/>
      <c r="C105" s="49"/>
      <c r="D105" s="50"/>
      <c r="E105" s="50"/>
      <c r="F105" s="50"/>
    </row>
    <row r="106" spans="1:6" s="54" customFormat="1" ht="14.25">
      <c r="A106" s="67" t="s">
        <v>52</v>
      </c>
      <c r="B106" s="50"/>
      <c r="C106" s="49"/>
      <c r="D106" s="50"/>
      <c r="E106" s="50"/>
      <c r="F106" s="50"/>
    </row>
    <row r="107" spans="1:6" s="54" customFormat="1" ht="14.25">
      <c r="A107" s="67" t="s">
        <v>53</v>
      </c>
      <c r="B107" s="50"/>
      <c r="C107" s="49"/>
      <c r="D107" s="50"/>
      <c r="E107" s="50"/>
      <c r="F107" s="50"/>
    </row>
    <row r="108" spans="1:6" s="54" customFormat="1" ht="14.25">
      <c r="A108" s="67" t="s">
        <v>54</v>
      </c>
      <c r="B108" s="50"/>
      <c r="C108" s="49"/>
      <c r="D108" s="50"/>
      <c r="E108" s="50"/>
      <c r="F108" s="50"/>
    </row>
    <row r="109" spans="1:6" s="54" customFormat="1" ht="14.25">
      <c r="A109" s="58" t="s">
        <v>13</v>
      </c>
      <c r="B109" s="50">
        <f>B36*(0.8*0.54-0.25*0.25*3.14)*1.15+0.6*0.35*6*H19</f>
        <v>111.342575375</v>
      </c>
      <c r="C109" s="49"/>
      <c r="D109" s="52"/>
      <c r="E109" s="50"/>
      <c r="F109" s="52">
        <f>B109*D109</f>
        <v>0</v>
      </c>
    </row>
    <row r="110" spans="1:6" s="54" customFormat="1" ht="13.5" customHeight="1">
      <c r="A110" s="49"/>
      <c r="B110" s="50"/>
      <c r="C110" s="49"/>
      <c r="D110" s="50"/>
      <c r="E110" s="50"/>
      <c r="F110" s="50"/>
    </row>
    <row r="111" spans="1:6" s="54" customFormat="1" ht="14.25">
      <c r="A111" s="49" t="s">
        <v>55</v>
      </c>
      <c r="B111" s="50"/>
      <c r="C111" s="49"/>
      <c r="D111" s="50"/>
      <c r="E111" s="50"/>
      <c r="F111" s="68"/>
    </row>
    <row r="112" spans="1:6" s="54" customFormat="1" ht="14.25">
      <c r="A112" s="49" t="s">
        <v>150</v>
      </c>
      <c r="B112" s="50"/>
      <c r="C112" s="49"/>
      <c r="D112" s="50"/>
      <c r="E112" s="50"/>
      <c r="F112" s="50"/>
    </row>
    <row r="113" spans="1:6" s="54" customFormat="1" ht="14.25">
      <c r="A113" s="49" t="s">
        <v>56</v>
      </c>
      <c r="B113" s="50"/>
      <c r="C113" s="49"/>
      <c r="D113" s="50"/>
      <c r="E113" s="50"/>
      <c r="F113" s="50"/>
    </row>
    <row r="114" spans="1:6" s="54" customFormat="1" ht="14.25">
      <c r="A114" s="49" t="s">
        <v>89</v>
      </c>
      <c r="B114" s="50"/>
      <c r="C114" s="49"/>
      <c r="D114" s="50"/>
      <c r="E114" s="50"/>
      <c r="F114" s="50"/>
    </row>
    <row r="115" spans="1:6" s="54" customFormat="1" ht="14.25">
      <c r="A115" s="49" t="s">
        <v>149</v>
      </c>
      <c r="B115" s="50"/>
      <c r="C115" s="49"/>
      <c r="D115" s="50"/>
      <c r="E115" s="50"/>
      <c r="F115" s="50"/>
    </row>
    <row r="116" spans="1:6" s="54" customFormat="1" ht="14.25">
      <c r="A116" s="49" t="s">
        <v>148</v>
      </c>
      <c r="B116" s="50"/>
      <c r="C116" s="49"/>
      <c r="D116" s="50"/>
      <c r="E116" s="50"/>
      <c r="F116" s="50"/>
    </row>
    <row r="117" spans="1:6" s="54" customFormat="1" ht="14.25">
      <c r="A117" s="49" t="s">
        <v>57</v>
      </c>
      <c r="B117" s="50"/>
      <c r="C117" s="49"/>
      <c r="D117" s="50"/>
      <c r="E117" s="50"/>
      <c r="F117" s="50"/>
    </row>
    <row r="118" spans="1:6" s="54" customFormat="1" ht="14.25">
      <c r="A118" s="49" t="s">
        <v>58</v>
      </c>
      <c r="B118" s="50"/>
      <c r="C118" s="49"/>
      <c r="D118" s="50"/>
      <c r="E118" s="50"/>
      <c r="F118" s="50"/>
    </row>
    <row r="119" spans="1:6" s="54" customFormat="1" ht="14.25">
      <c r="A119" s="58" t="s">
        <v>13</v>
      </c>
      <c r="B119" s="50">
        <f>B36*1*0.8+6*0.6*0.4*H19</f>
        <v>298.93600000000004</v>
      </c>
      <c r="C119" s="69"/>
      <c r="D119" s="52"/>
      <c r="E119" s="50"/>
      <c r="F119" s="52">
        <f>B119*D119</f>
        <v>0</v>
      </c>
    </row>
    <row r="120" spans="1:6" s="54" customFormat="1" ht="14.25">
      <c r="A120" s="49"/>
      <c r="B120" s="50"/>
      <c r="C120" s="49"/>
      <c r="D120" s="50"/>
      <c r="E120" s="50"/>
      <c r="F120" s="50"/>
    </row>
    <row r="121" spans="1:6" s="54" customFormat="1" ht="14.25">
      <c r="A121" s="49" t="s">
        <v>17</v>
      </c>
      <c r="B121" s="50"/>
      <c r="C121" s="49"/>
      <c r="D121" s="50"/>
      <c r="E121" s="50"/>
      <c r="F121" s="50"/>
    </row>
    <row r="122" spans="1:6" s="54" customFormat="1" ht="14.25">
      <c r="A122" s="49" t="s">
        <v>59</v>
      </c>
      <c r="B122" s="50"/>
      <c r="C122" s="49"/>
      <c r="D122" s="50"/>
      <c r="E122" s="50"/>
      <c r="F122" s="50"/>
    </row>
    <row r="123" spans="1:6" s="54" customFormat="1" ht="14.25">
      <c r="A123" s="49" t="s">
        <v>60</v>
      </c>
      <c r="B123" s="50"/>
      <c r="C123" s="49"/>
      <c r="D123" s="50"/>
      <c r="E123" s="50"/>
      <c r="F123" s="50"/>
    </row>
    <row r="124" spans="1:6" s="54" customFormat="1" ht="14.25">
      <c r="A124" s="49" t="s">
        <v>90</v>
      </c>
      <c r="B124" s="50"/>
      <c r="C124" s="49"/>
      <c r="D124" s="50"/>
      <c r="E124" s="50"/>
      <c r="F124" s="50"/>
    </row>
    <row r="125" spans="1:6" s="54" customFormat="1" ht="14.25">
      <c r="A125" s="49" t="s">
        <v>61</v>
      </c>
      <c r="B125" s="50"/>
      <c r="C125" s="49"/>
      <c r="D125" s="50"/>
      <c r="E125" s="50"/>
      <c r="F125" s="50"/>
    </row>
    <row r="126" spans="1:6" s="54" customFormat="1" ht="14.25">
      <c r="A126" s="49" t="s">
        <v>62</v>
      </c>
      <c r="B126" s="50"/>
      <c r="C126" s="49"/>
      <c r="D126" s="50"/>
      <c r="E126" s="50"/>
      <c r="F126" s="50"/>
    </row>
    <row r="127" spans="1:6" s="54" customFormat="1" ht="14.25">
      <c r="A127" s="49" t="s">
        <v>63</v>
      </c>
      <c r="B127" s="50"/>
      <c r="C127" s="49"/>
      <c r="D127" s="50"/>
      <c r="E127" s="50"/>
      <c r="F127" s="50"/>
    </row>
    <row r="128" spans="1:6" s="54" customFormat="1" ht="14.25">
      <c r="A128" s="49" t="s">
        <v>64</v>
      </c>
      <c r="B128" s="50"/>
      <c r="C128" s="49"/>
      <c r="D128" s="50"/>
      <c r="E128" s="50"/>
      <c r="F128" s="50"/>
    </row>
    <row r="129" spans="1:6" s="54" customFormat="1" ht="14.25">
      <c r="A129" s="63" t="s">
        <v>58</v>
      </c>
      <c r="B129" s="50"/>
      <c r="C129" s="49"/>
      <c r="D129" s="50"/>
      <c r="E129" s="50"/>
      <c r="F129" s="50"/>
    </row>
    <row r="130" spans="1:6" s="54" customFormat="1" ht="14.25">
      <c r="A130" s="58" t="s">
        <v>13</v>
      </c>
      <c r="B130" s="50">
        <f>B36*1.5*0.2*1.1</f>
        <v>115.58910000000002</v>
      </c>
      <c r="C130" s="49"/>
      <c r="D130" s="52"/>
      <c r="E130" s="50"/>
      <c r="F130" s="52">
        <f>B130*D130</f>
        <v>0</v>
      </c>
    </row>
    <row r="131" spans="1:6" s="54" customFormat="1" ht="15">
      <c r="A131" s="62"/>
      <c r="B131" s="50"/>
      <c r="C131" s="49"/>
      <c r="D131" s="50"/>
      <c r="E131" s="50"/>
      <c r="F131" s="50"/>
    </row>
    <row r="132" spans="1:6" s="54" customFormat="1" ht="14.25">
      <c r="A132" s="49" t="s">
        <v>151</v>
      </c>
      <c r="B132" s="50"/>
      <c r="C132" s="49"/>
      <c r="D132" s="50"/>
      <c r="E132" s="50"/>
      <c r="F132" s="50"/>
    </row>
    <row r="133" spans="1:6" s="54" customFormat="1" ht="14.25">
      <c r="A133" s="49" t="s">
        <v>145</v>
      </c>
      <c r="B133" s="50"/>
      <c r="C133" s="49"/>
      <c r="D133" s="50"/>
      <c r="E133" s="50"/>
      <c r="F133" s="50"/>
    </row>
    <row r="134" spans="1:6" s="54" customFormat="1" ht="14.25">
      <c r="A134" s="49" t="s">
        <v>15</v>
      </c>
      <c r="B134" s="50"/>
      <c r="C134" s="49"/>
      <c r="D134" s="50"/>
      <c r="E134" s="50"/>
      <c r="F134" s="50"/>
    </row>
    <row r="135" spans="1:6" s="54" customFormat="1" ht="14.25">
      <c r="A135" s="49" t="s">
        <v>16</v>
      </c>
      <c r="B135" s="50"/>
      <c r="C135" s="49"/>
      <c r="D135" s="50"/>
      <c r="E135" s="50"/>
      <c r="F135" s="50"/>
    </row>
    <row r="136" spans="1:6" s="54" customFormat="1" ht="14.25">
      <c r="A136" s="58" t="s">
        <v>13</v>
      </c>
      <c r="B136" s="50">
        <f>B75+B82</f>
        <v>774.8063749999999</v>
      </c>
      <c r="C136" s="49"/>
      <c r="D136" s="52"/>
      <c r="E136" s="50"/>
      <c r="F136" s="52">
        <f>B136*D136</f>
        <v>0</v>
      </c>
    </row>
    <row r="137" spans="1:6" s="54" customFormat="1" ht="14.25">
      <c r="A137" s="49"/>
      <c r="B137" s="50"/>
      <c r="C137" s="49"/>
      <c r="D137" s="50"/>
      <c r="E137" s="50"/>
      <c r="F137" s="50"/>
    </row>
    <row r="138" spans="1:6" ht="15.75">
      <c r="A138" s="14" t="s">
        <v>14</v>
      </c>
      <c r="B138" s="18"/>
      <c r="C138" s="18"/>
      <c r="D138" s="17" t="s">
        <v>11</v>
      </c>
      <c r="E138" s="18"/>
      <c r="F138" s="19">
        <f>SUM(F73:F137)</f>
        <v>0</v>
      </c>
    </row>
    <row r="139" spans="1:6" ht="15">
      <c r="A139" s="11"/>
      <c r="B139" s="12"/>
      <c r="C139" s="11"/>
      <c r="D139" s="12"/>
      <c r="E139" s="12"/>
      <c r="F139" s="10"/>
    </row>
    <row r="140" spans="1:6" ht="15.75">
      <c r="A140" s="9" t="s">
        <v>107</v>
      </c>
      <c r="B140" s="12"/>
      <c r="C140" s="11"/>
      <c r="D140" s="12"/>
      <c r="E140" s="12"/>
      <c r="F140" s="12"/>
    </row>
    <row r="141" spans="1:6" s="54" customFormat="1" ht="14.25">
      <c r="A141" s="49"/>
      <c r="B141" s="50"/>
      <c r="C141" s="49"/>
      <c r="D141" s="50"/>
      <c r="E141" s="50"/>
      <c r="F141" s="50"/>
    </row>
    <row r="142" spans="1:6" s="54" customFormat="1" ht="114.75">
      <c r="A142" s="63" t="s">
        <v>157</v>
      </c>
      <c r="B142" s="50"/>
      <c r="C142" s="49"/>
      <c r="D142" s="50"/>
      <c r="E142" s="50"/>
      <c r="F142" s="50"/>
    </row>
    <row r="143" spans="1:6" s="64" customFormat="1" ht="14.25">
      <c r="A143" s="49" t="s">
        <v>113</v>
      </c>
      <c r="B143" s="50"/>
      <c r="C143" s="49"/>
      <c r="D143" s="50"/>
      <c r="E143" s="50"/>
      <c r="F143" s="50"/>
    </row>
    <row r="144" spans="1:6" s="64" customFormat="1" ht="28.5">
      <c r="A144" s="46" t="s">
        <v>129</v>
      </c>
      <c r="B144" s="52">
        <f>B32</f>
        <v>26</v>
      </c>
      <c r="C144" s="49"/>
      <c r="D144" s="52"/>
      <c r="E144" s="50"/>
      <c r="F144" s="52">
        <f>B144*D144</f>
        <v>0</v>
      </c>
    </row>
    <row r="145" spans="1:6" s="64" customFormat="1" ht="28.5">
      <c r="A145" s="46" t="s">
        <v>120</v>
      </c>
      <c r="B145" s="52">
        <f>B33</f>
        <v>15</v>
      </c>
      <c r="C145" s="49"/>
      <c r="D145" s="52"/>
      <c r="E145" s="50"/>
      <c r="F145" s="52">
        <f>B145*D145</f>
        <v>0</v>
      </c>
    </row>
    <row r="146" spans="1:6" s="64" customFormat="1" ht="28.5">
      <c r="A146" s="46" t="s">
        <v>130</v>
      </c>
      <c r="B146" s="52">
        <f>B34</f>
        <v>297.27</v>
      </c>
      <c r="C146" s="49"/>
      <c r="D146" s="52"/>
      <c r="E146" s="50"/>
      <c r="F146" s="52">
        <f>B146*D146</f>
        <v>0</v>
      </c>
    </row>
    <row r="147" spans="1:6" s="64" customFormat="1" ht="28.5">
      <c r="A147" s="46" t="s">
        <v>131</v>
      </c>
      <c r="B147" s="51">
        <f>B35</f>
        <v>12</v>
      </c>
      <c r="C147" s="49"/>
      <c r="D147" s="52"/>
      <c r="E147" s="50"/>
      <c r="F147" s="52">
        <f>B147*D147</f>
        <v>0</v>
      </c>
    </row>
    <row r="148" spans="1:6" s="64" customFormat="1" ht="15">
      <c r="A148" s="65" t="s">
        <v>98</v>
      </c>
      <c r="B148" s="48">
        <f>SUM(B144:B147)</f>
        <v>350.27</v>
      </c>
      <c r="C148" s="49"/>
      <c r="D148" s="50"/>
      <c r="E148" s="50"/>
      <c r="F148" s="50"/>
    </row>
    <row r="149" spans="1:6" s="64" customFormat="1" ht="12" customHeight="1">
      <c r="A149" s="46"/>
      <c r="B149" s="48"/>
      <c r="C149" s="49"/>
      <c r="D149" s="50"/>
      <c r="E149" s="50"/>
      <c r="F149" s="50"/>
    </row>
    <row r="150" spans="1:6" s="64" customFormat="1" ht="242.25">
      <c r="A150" s="66" t="s">
        <v>165</v>
      </c>
      <c r="B150" s="48"/>
      <c r="C150" s="49"/>
      <c r="D150" s="50"/>
      <c r="E150" s="50"/>
      <c r="F150" s="50"/>
    </row>
    <row r="151" spans="1:6" s="64" customFormat="1" ht="157.5">
      <c r="A151" s="66" t="s">
        <v>158</v>
      </c>
      <c r="B151" s="48"/>
      <c r="C151" s="49"/>
      <c r="D151" s="50"/>
      <c r="E151" s="50"/>
      <c r="F151" s="50"/>
    </row>
    <row r="152" spans="1:6" s="64" customFormat="1" ht="14.25">
      <c r="A152" s="47" t="s">
        <v>133</v>
      </c>
      <c r="B152" s="48"/>
      <c r="C152" s="49"/>
      <c r="D152" s="50"/>
      <c r="E152" s="50"/>
      <c r="F152" s="50"/>
    </row>
    <row r="153" spans="1:6" s="64" customFormat="1" ht="14.25">
      <c r="A153" s="46" t="s">
        <v>134</v>
      </c>
      <c r="B153" s="51">
        <v>2</v>
      </c>
      <c r="C153" s="49"/>
      <c r="D153" s="52"/>
      <c r="E153" s="50"/>
      <c r="F153" s="52">
        <f>B153*D153</f>
        <v>0</v>
      </c>
    </row>
    <row r="154" spans="1:6" s="64" customFormat="1" ht="14.25">
      <c r="A154" s="46" t="s">
        <v>135</v>
      </c>
      <c r="B154" s="51">
        <v>3</v>
      </c>
      <c r="C154" s="49"/>
      <c r="D154" s="52"/>
      <c r="E154" s="50"/>
      <c r="F154" s="52">
        <f>B154*D154</f>
        <v>0</v>
      </c>
    </row>
    <row r="155" spans="1:6" s="64" customFormat="1" ht="14.25">
      <c r="A155" s="46" t="s">
        <v>136</v>
      </c>
      <c r="B155" s="51">
        <v>2</v>
      </c>
      <c r="C155" s="49"/>
      <c r="D155" s="52"/>
      <c r="E155" s="50"/>
      <c r="F155" s="52">
        <f>B155*D155</f>
        <v>0</v>
      </c>
    </row>
    <row r="156" spans="1:6" s="64" customFormat="1" ht="14.25">
      <c r="A156" s="47" t="s">
        <v>137</v>
      </c>
      <c r="B156" s="48"/>
      <c r="C156" s="49"/>
      <c r="D156" s="50"/>
      <c r="E156" s="50"/>
      <c r="F156" s="50"/>
    </row>
    <row r="157" spans="1:6" s="64" customFormat="1" ht="14.25">
      <c r="A157" s="46" t="s">
        <v>135</v>
      </c>
      <c r="B157" s="51">
        <v>4</v>
      </c>
      <c r="C157" s="49"/>
      <c r="D157" s="52"/>
      <c r="E157" s="50"/>
      <c r="F157" s="52">
        <f>B157*D157</f>
        <v>0</v>
      </c>
    </row>
    <row r="158" spans="1:6" s="64" customFormat="1" ht="14.25">
      <c r="A158" s="47" t="s">
        <v>138</v>
      </c>
      <c r="B158" s="48"/>
      <c r="C158" s="49"/>
      <c r="D158" s="50"/>
      <c r="E158" s="50"/>
      <c r="F158" s="50"/>
    </row>
    <row r="159" spans="1:6" s="64" customFormat="1" ht="14.25">
      <c r="A159" s="46" t="s">
        <v>135</v>
      </c>
      <c r="B159" s="51">
        <v>5</v>
      </c>
      <c r="C159" s="49"/>
      <c r="D159" s="52"/>
      <c r="E159" s="50"/>
      <c r="F159" s="52">
        <f>B159*D159</f>
        <v>0</v>
      </c>
    </row>
    <row r="160" spans="1:6" s="54" customFormat="1" ht="14.25">
      <c r="A160" s="49"/>
      <c r="B160" s="50"/>
      <c r="C160" s="49"/>
      <c r="D160" s="50"/>
      <c r="E160" s="50"/>
      <c r="F160" s="50"/>
    </row>
    <row r="161" spans="1:6" s="54" customFormat="1" ht="57">
      <c r="A161" s="53" t="s">
        <v>174</v>
      </c>
      <c r="B161" s="50"/>
      <c r="C161" s="49"/>
      <c r="D161" s="50"/>
      <c r="E161" s="50"/>
      <c r="F161" s="50"/>
    </row>
    <row r="162" spans="1:6" s="54" customFormat="1" ht="71.25">
      <c r="A162" s="53" t="s">
        <v>175</v>
      </c>
      <c r="B162" s="50"/>
      <c r="C162" s="49"/>
      <c r="D162" s="50"/>
      <c r="E162" s="50"/>
      <c r="F162" s="50"/>
    </row>
    <row r="163" spans="1:6" s="54" customFormat="1" ht="14.25">
      <c r="A163" s="63" t="s">
        <v>108</v>
      </c>
      <c r="B163" s="50"/>
      <c r="C163" s="49"/>
      <c r="D163" s="50"/>
      <c r="E163" s="50"/>
      <c r="F163" s="50"/>
    </row>
    <row r="164" spans="1:6" s="54" customFormat="1" ht="14.25">
      <c r="A164" s="58" t="s">
        <v>29</v>
      </c>
      <c r="B164" s="50">
        <v>4</v>
      </c>
      <c r="C164" s="49"/>
      <c r="D164" s="52"/>
      <c r="E164" s="50"/>
      <c r="F164" s="52">
        <f>B164*D164</f>
        <v>0</v>
      </c>
    </row>
    <row r="165" spans="1:6" s="54" customFormat="1" ht="14.25">
      <c r="A165" s="56"/>
      <c r="B165" s="50"/>
      <c r="C165" s="49"/>
      <c r="D165" s="50"/>
      <c r="E165" s="50"/>
      <c r="F165" s="50"/>
    </row>
    <row r="166" spans="1:6" s="54" customFormat="1" ht="14.25">
      <c r="A166" s="49" t="s">
        <v>127</v>
      </c>
      <c r="B166" s="50"/>
      <c r="C166" s="49"/>
      <c r="D166" s="50"/>
      <c r="E166" s="50"/>
      <c r="F166" s="50"/>
    </row>
    <row r="167" spans="1:6" s="54" customFormat="1" ht="14.25">
      <c r="A167" s="49" t="s">
        <v>82</v>
      </c>
      <c r="B167" s="50"/>
      <c r="C167" s="49"/>
      <c r="D167" s="50"/>
      <c r="E167" s="50"/>
      <c r="F167" s="50"/>
    </row>
    <row r="168" spans="1:6" s="54" customFormat="1" ht="57">
      <c r="A168" s="53" t="s">
        <v>141</v>
      </c>
      <c r="B168" s="50"/>
      <c r="C168" s="49"/>
      <c r="D168" s="50"/>
      <c r="E168" s="50"/>
      <c r="F168" s="50"/>
    </row>
    <row r="169" spans="1:6" s="54" customFormat="1" ht="14.25">
      <c r="A169" s="49" t="s">
        <v>65</v>
      </c>
      <c r="B169" s="50"/>
      <c r="C169" s="49"/>
      <c r="D169" s="50"/>
      <c r="E169" s="50"/>
      <c r="F169" s="50"/>
    </row>
    <row r="170" spans="1:6" s="54" customFormat="1" ht="14.25">
      <c r="A170" s="58" t="s">
        <v>19</v>
      </c>
      <c r="B170" s="50">
        <f>H18</f>
        <v>15</v>
      </c>
      <c r="C170" s="49"/>
      <c r="D170" s="52"/>
      <c r="E170" s="50"/>
      <c r="F170" s="52">
        <f>B170*D170</f>
        <v>0</v>
      </c>
    </row>
    <row r="171" spans="1:6" s="54" customFormat="1" ht="14.25">
      <c r="A171" s="58"/>
      <c r="B171" s="50"/>
      <c r="C171" s="49"/>
      <c r="D171" s="50"/>
      <c r="E171" s="50"/>
      <c r="F171" s="50"/>
    </row>
    <row r="172" spans="1:6" s="54" customFormat="1" ht="93" customHeight="1">
      <c r="A172" s="53" t="s">
        <v>147</v>
      </c>
      <c r="B172" s="50"/>
      <c r="C172" s="49"/>
      <c r="D172" s="50"/>
      <c r="E172" s="50"/>
      <c r="F172" s="50"/>
    </row>
    <row r="173" spans="1:6" s="54" customFormat="1" ht="14.25">
      <c r="A173" s="67" t="s">
        <v>109</v>
      </c>
      <c r="B173" s="50"/>
      <c r="C173" s="49"/>
      <c r="D173" s="50"/>
      <c r="E173" s="50"/>
      <c r="F173" s="50"/>
    </row>
    <row r="174" spans="1:6" s="54" customFormat="1" ht="14.25">
      <c r="A174" s="58" t="s">
        <v>139</v>
      </c>
      <c r="B174" s="59">
        <f>H19</f>
        <v>13</v>
      </c>
      <c r="C174" s="49"/>
      <c r="D174" s="52"/>
      <c r="E174" s="50"/>
      <c r="F174" s="52">
        <f>B174*D174</f>
        <v>0</v>
      </c>
    </row>
    <row r="175" spans="1:6" s="54" customFormat="1" ht="14.25">
      <c r="A175" s="58" t="s">
        <v>140</v>
      </c>
      <c r="B175" s="59">
        <f>H19</f>
        <v>13</v>
      </c>
      <c r="C175" s="49"/>
      <c r="D175" s="52"/>
      <c r="E175" s="50"/>
      <c r="F175" s="52">
        <f>B175*D175</f>
        <v>0</v>
      </c>
    </row>
    <row r="176" spans="1:6" s="54" customFormat="1" ht="14.25">
      <c r="A176" s="58"/>
      <c r="B176" s="59"/>
      <c r="C176" s="49"/>
      <c r="D176" s="50"/>
      <c r="E176" s="50"/>
      <c r="F176" s="50"/>
    </row>
    <row r="177" spans="1:6" s="54" customFormat="1" ht="90" customHeight="1">
      <c r="A177" s="53" t="s">
        <v>153</v>
      </c>
      <c r="B177" s="50"/>
      <c r="C177" s="49"/>
      <c r="D177" s="50"/>
      <c r="E177" s="50"/>
      <c r="F177" s="50"/>
    </row>
    <row r="178" spans="1:6" s="54" customFormat="1" ht="14.25">
      <c r="A178" s="49" t="s">
        <v>152</v>
      </c>
      <c r="B178" s="50"/>
      <c r="C178" s="49"/>
      <c r="D178" s="50"/>
      <c r="E178" s="50"/>
      <c r="F178" s="50"/>
    </row>
    <row r="179" spans="1:6" s="54" customFormat="1" ht="14.25">
      <c r="A179" s="49" t="s">
        <v>18</v>
      </c>
      <c r="B179" s="50"/>
      <c r="C179" s="49"/>
      <c r="D179" s="50"/>
      <c r="E179" s="50"/>
      <c r="F179" s="50"/>
    </row>
    <row r="180" spans="1:6" s="54" customFormat="1" ht="14.25">
      <c r="A180" s="58"/>
      <c r="B180" s="50" t="s">
        <v>142</v>
      </c>
      <c r="C180" s="49">
        <v>1</v>
      </c>
      <c r="D180" s="52"/>
      <c r="E180" s="50"/>
      <c r="F180" s="52">
        <f>C180*D180</f>
        <v>0</v>
      </c>
    </row>
    <row r="181" spans="1:6" s="54" customFormat="1" ht="14.25">
      <c r="A181" s="58"/>
      <c r="B181" s="50"/>
      <c r="C181" s="49"/>
      <c r="D181" s="50"/>
      <c r="E181" s="50"/>
      <c r="F181" s="50"/>
    </row>
    <row r="182" spans="1:6" s="54" customFormat="1" ht="136.5" customHeight="1">
      <c r="A182" s="61" t="s">
        <v>154</v>
      </c>
      <c r="B182" s="50"/>
      <c r="C182" s="49"/>
      <c r="D182" s="50"/>
      <c r="E182" s="50"/>
      <c r="F182" s="68"/>
    </row>
    <row r="183" spans="1:6" s="54" customFormat="1" ht="14.25">
      <c r="A183" s="49" t="s">
        <v>110</v>
      </c>
      <c r="B183" s="50"/>
      <c r="C183" s="49"/>
      <c r="D183" s="50"/>
      <c r="E183" s="50"/>
      <c r="F183" s="50"/>
    </row>
    <row r="184" spans="1:6" s="54" customFormat="1" ht="14.25">
      <c r="A184" s="49" t="s">
        <v>111</v>
      </c>
      <c r="B184" s="50"/>
      <c r="C184" s="49"/>
      <c r="D184" s="50"/>
      <c r="E184" s="50"/>
      <c r="F184" s="50"/>
    </row>
    <row r="185" spans="1:6" s="54" customFormat="1" ht="14.25">
      <c r="A185" s="58" t="s">
        <v>28</v>
      </c>
      <c r="B185" s="50">
        <f>B36</f>
        <v>350.27</v>
      </c>
      <c r="C185" s="49"/>
      <c r="D185" s="52"/>
      <c r="E185" s="50"/>
      <c r="F185" s="52">
        <f>B185*D185</f>
        <v>0</v>
      </c>
    </row>
    <row r="186" spans="1:6" s="54" customFormat="1" ht="14.25">
      <c r="A186" s="58"/>
      <c r="B186" s="50"/>
      <c r="C186" s="49"/>
      <c r="D186" s="50"/>
      <c r="E186" s="50"/>
      <c r="F186" s="50"/>
    </row>
    <row r="187" spans="1:6" s="54" customFormat="1" ht="242.25">
      <c r="A187" s="61" t="s">
        <v>176</v>
      </c>
      <c r="B187" s="50"/>
      <c r="C187" s="49"/>
      <c r="D187" s="50"/>
      <c r="E187" s="50"/>
      <c r="F187" s="68"/>
    </row>
    <row r="188" spans="1:6" s="54" customFormat="1" ht="71.25">
      <c r="A188" s="61" t="s">
        <v>0</v>
      </c>
      <c r="B188" s="50"/>
      <c r="C188" s="49"/>
      <c r="D188" s="50"/>
      <c r="E188" s="50"/>
      <c r="F188" s="68"/>
    </row>
    <row r="189" spans="1:6" s="54" customFormat="1" ht="85.5">
      <c r="A189" s="61" t="s">
        <v>1</v>
      </c>
      <c r="B189" s="50"/>
      <c r="C189" s="49"/>
      <c r="D189" s="50"/>
      <c r="E189" s="50"/>
      <c r="F189" s="68"/>
    </row>
    <row r="190" spans="1:6" s="54" customFormat="1" ht="14.25">
      <c r="A190" s="58"/>
      <c r="B190" s="50">
        <v>1</v>
      </c>
      <c r="C190" s="49"/>
      <c r="D190" s="52"/>
      <c r="E190" s="50"/>
      <c r="F190" s="52">
        <f>B190*D190</f>
        <v>0</v>
      </c>
    </row>
    <row r="191" spans="1:6" s="54" customFormat="1" ht="14.25">
      <c r="A191" s="58"/>
      <c r="B191" s="50"/>
      <c r="C191" s="49"/>
      <c r="D191" s="50"/>
      <c r="E191" s="50"/>
      <c r="F191" s="50"/>
    </row>
    <row r="192" spans="1:6" s="54" customFormat="1" ht="15.75" customHeight="1">
      <c r="A192" s="49" t="s">
        <v>155</v>
      </c>
      <c r="B192" s="50"/>
      <c r="C192" s="49"/>
      <c r="D192" s="50"/>
      <c r="E192" s="50"/>
      <c r="F192" s="50"/>
    </row>
    <row r="193" spans="1:6" s="54" customFormat="1" ht="15.75" customHeight="1">
      <c r="A193" s="49" t="s">
        <v>125</v>
      </c>
      <c r="B193" s="50"/>
      <c r="C193" s="49"/>
      <c r="D193" s="50"/>
      <c r="E193" s="50"/>
      <c r="F193" s="50"/>
    </row>
    <row r="194" spans="1:6" s="54" customFormat="1" ht="15.75" customHeight="1">
      <c r="A194" s="49" t="s">
        <v>66</v>
      </c>
      <c r="B194" s="50"/>
      <c r="C194" s="49"/>
      <c r="D194" s="50"/>
      <c r="E194" s="50"/>
      <c r="F194" s="50"/>
    </row>
    <row r="195" spans="1:6" s="54" customFormat="1" ht="15.75" customHeight="1">
      <c r="A195" s="49" t="s">
        <v>114</v>
      </c>
      <c r="B195" s="50"/>
      <c r="C195" s="49"/>
      <c r="D195" s="50"/>
      <c r="E195" s="50"/>
      <c r="F195" s="50"/>
    </row>
    <row r="196" spans="1:6" s="54" customFormat="1" ht="15.75" customHeight="1">
      <c r="A196" s="49" t="s">
        <v>115</v>
      </c>
      <c r="B196" s="50"/>
      <c r="C196" s="49"/>
      <c r="D196" s="50"/>
      <c r="E196" s="50"/>
      <c r="F196" s="50"/>
    </row>
    <row r="197" spans="1:6" s="54" customFormat="1" ht="15.75" customHeight="1">
      <c r="A197" s="58" t="s">
        <v>28</v>
      </c>
      <c r="B197" s="50">
        <f>B36</f>
        <v>350.27</v>
      </c>
      <c r="C197" s="49"/>
      <c r="D197" s="52"/>
      <c r="E197" s="50"/>
      <c r="F197" s="52">
        <f>B197*D197</f>
        <v>0</v>
      </c>
    </row>
    <row r="198" spans="1:6" s="54" customFormat="1" ht="15.75" customHeight="1">
      <c r="A198" s="49"/>
      <c r="B198" s="50"/>
      <c r="C198" s="49"/>
      <c r="D198" s="50"/>
      <c r="E198" s="50"/>
      <c r="F198" s="50"/>
    </row>
    <row r="199" spans="1:6" ht="15.75" customHeight="1">
      <c r="A199" s="14" t="s">
        <v>107</v>
      </c>
      <c r="B199" s="15"/>
      <c r="C199" s="16"/>
      <c r="D199" s="17" t="s">
        <v>11</v>
      </c>
      <c r="E199" s="18"/>
      <c r="F199" s="19">
        <f>SUM(F144:F198)</f>
        <v>0</v>
      </c>
    </row>
    <row r="200" spans="1:6" ht="15.75" customHeight="1">
      <c r="A200" s="9"/>
      <c r="D200" s="20"/>
      <c r="E200" s="20"/>
      <c r="F200" s="10"/>
    </row>
    <row r="201" ht="15.75" customHeight="1">
      <c r="A201" s="22" t="s">
        <v>20</v>
      </c>
    </row>
    <row r="202" spans="1:6" s="54" customFormat="1" ht="15.75" customHeight="1">
      <c r="A202" s="49"/>
      <c r="B202" s="50"/>
      <c r="C202" s="49"/>
      <c r="D202" s="50"/>
      <c r="E202" s="50"/>
      <c r="F202" s="50"/>
    </row>
    <row r="203" spans="1:6" s="54" customFormat="1" ht="15.75" customHeight="1">
      <c r="A203" s="49" t="s">
        <v>7</v>
      </c>
      <c r="B203" s="50"/>
      <c r="C203" s="49"/>
      <c r="D203" s="50"/>
      <c r="E203" s="50"/>
      <c r="F203" s="50"/>
    </row>
    <row r="204" spans="1:6" s="54" customFormat="1" ht="15.75" customHeight="1">
      <c r="A204" s="49" t="s">
        <v>126</v>
      </c>
      <c r="B204" s="50"/>
      <c r="C204" s="49"/>
      <c r="D204" s="50"/>
      <c r="E204" s="50"/>
      <c r="F204" s="50"/>
    </row>
    <row r="205" spans="1:6" s="54" customFormat="1" ht="15.75" customHeight="1">
      <c r="A205" s="49" t="s">
        <v>67</v>
      </c>
      <c r="B205" s="50"/>
      <c r="C205" s="49"/>
      <c r="D205" s="50"/>
      <c r="E205" s="50"/>
      <c r="F205" s="50"/>
    </row>
    <row r="206" spans="1:6" s="54" customFormat="1" ht="15.75" customHeight="1">
      <c r="A206" s="49" t="s">
        <v>68</v>
      </c>
      <c r="B206" s="50"/>
      <c r="C206" s="49"/>
      <c r="D206" s="50"/>
      <c r="E206" s="50"/>
      <c r="F206" s="50"/>
    </row>
    <row r="207" spans="1:6" s="54" customFormat="1" ht="15.75" customHeight="1">
      <c r="A207" s="49" t="s">
        <v>69</v>
      </c>
      <c r="B207" s="50"/>
      <c r="C207" s="49"/>
      <c r="D207" s="50"/>
      <c r="E207" s="50"/>
      <c r="F207" s="50"/>
    </row>
    <row r="208" spans="1:6" s="54" customFormat="1" ht="15.75" customHeight="1">
      <c r="A208" s="49" t="s">
        <v>70</v>
      </c>
      <c r="B208" s="50"/>
      <c r="C208" s="49"/>
      <c r="D208" s="50"/>
      <c r="E208" s="50"/>
      <c r="F208" s="50"/>
    </row>
    <row r="209" spans="1:6" s="54" customFormat="1" ht="15.75" customHeight="1">
      <c r="A209" s="58" t="s">
        <v>10</v>
      </c>
      <c r="B209" s="50">
        <f>(1.2*1.2*H18+1*1*H19)</f>
        <v>34.599999999999994</v>
      </c>
      <c r="C209" s="49"/>
      <c r="D209" s="52"/>
      <c r="E209" s="50"/>
      <c r="F209" s="52">
        <f>B209*D209</f>
        <v>0</v>
      </c>
    </row>
    <row r="210" spans="1:6" s="54" customFormat="1" ht="15.75" customHeight="1">
      <c r="A210" s="49"/>
      <c r="B210" s="50"/>
      <c r="C210" s="49"/>
      <c r="D210" s="50"/>
      <c r="E210" s="50"/>
      <c r="F210" s="50"/>
    </row>
    <row r="211" spans="1:6" s="54" customFormat="1" ht="228">
      <c r="A211" s="61" t="s">
        <v>167</v>
      </c>
      <c r="B211" s="50"/>
      <c r="C211" s="49"/>
      <c r="D211" s="50"/>
      <c r="E211" s="50"/>
      <c r="F211" s="50"/>
    </row>
    <row r="212" spans="1:6" s="54" customFormat="1" ht="57">
      <c r="A212" s="61" t="s">
        <v>166</v>
      </c>
      <c r="B212" s="50"/>
      <c r="C212" s="49"/>
      <c r="D212" s="50"/>
      <c r="E212" s="50"/>
      <c r="F212" s="50"/>
    </row>
    <row r="213" spans="1:6" s="54" customFormat="1" ht="15.75" customHeight="1">
      <c r="A213" s="58" t="s">
        <v>142</v>
      </c>
      <c r="B213" s="50">
        <v>1</v>
      </c>
      <c r="C213" s="49"/>
      <c r="D213" s="52"/>
      <c r="E213" s="50"/>
      <c r="F213" s="52">
        <f>B213*D213</f>
        <v>0</v>
      </c>
    </row>
    <row r="214" spans="1:6" s="54" customFormat="1" ht="14.25">
      <c r="A214" s="49"/>
      <c r="B214" s="50"/>
      <c r="C214" s="49"/>
      <c r="D214" s="50"/>
      <c r="E214" s="50"/>
      <c r="F214" s="50"/>
    </row>
    <row r="215" spans="1:6" ht="15.75">
      <c r="A215" s="14" t="s">
        <v>20</v>
      </c>
      <c r="B215" s="18"/>
      <c r="C215" s="23"/>
      <c r="D215" s="17" t="s">
        <v>11</v>
      </c>
      <c r="E215" s="18"/>
      <c r="F215" s="19">
        <f>SUM(F209:F214)</f>
        <v>0</v>
      </c>
    </row>
    <row r="216" ht="12.75">
      <c r="F216" s="10"/>
    </row>
    <row r="217" ht="15.75">
      <c r="A217" s="9" t="s">
        <v>21</v>
      </c>
    </row>
    <row r="218" spans="1:6" s="54" customFormat="1" ht="14.25">
      <c r="A218" s="49"/>
      <c r="B218" s="50"/>
      <c r="C218" s="49"/>
      <c r="D218" s="50"/>
      <c r="E218" s="50"/>
      <c r="F218" s="50"/>
    </row>
    <row r="219" spans="1:6" s="54" customFormat="1" ht="57">
      <c r="A219" s="61" t="s">
        <v>143</v>
      </c>
      <c r="B219" s="50"/>
      <c r="C219" s="49"/>
      <c r="D219" s="50"/>
      <c r="E219" s="50"/>
      <c r="F219" s="50"/>
    </row>
    <row r="220" spans="1:6" s="54" customFormat="1" ht="14.25">
      <c r="A220" s="58" t="s">
        <v>29</v>
      </c>
      <c r="B220" s="59">
        <v>3</v>
      </c>
      <c r="C220" s="58"/>
      <c r="D220" s="52"/>
      <c r="E220" s="50"/>
      <c r="F220" s="52">
        <f>B220*D220</f>
        <v>0</v>
      </c>
    </row>
    <row r="221" spans="1:6" s="54" customFormat="1" ht="14.25">
      <c r="A221" s="49"/>
      <c r="B221" s="50"/>
      <c r="C221" s="49"/>
      <c r="D221" s="50"/>
      <c r="E221" s="50"/>
      <c r="F221" s="50"/>
    </row>
    <row r="222" spans="1:6" s="54" customFormat="1" ht="99.75">
      <c r="A222" s="63" t="s">
        <v>156</v>
      </c>
      <c r="B222" s="50"/>
      <c r="C222" s="49"/>
      <c r="D222" s="50"/>
      <c r="E222" s="50"/>
      <c r="F222" s="50"/>
    </row>
    <row r="223" spans="1:6" s="54" customFormat="1" ht="14.25">
      <c r="A223" s="49" t="s">
        <v>8</v>
      </c>
      <c r="B223" s="50"/>
      <c r="C223" s="49"/>
      <c r="D223" s="50"/>
      <c r="E223" s="50"/>
      <c r="F223" s="50"/>
    </row>
    <row r="224" spans="1:6" s="54" customFormat="1" ht="14.25">
      <c r="A224" s="58" t="s">
        <v>10</v>
      </c>
      <c r="B224" s="50">
        <f>1.6*25</f>
        <v>40</v>
      </c>
      <c r="C224" s="49"/>
      <c r="D224" s="52"/>
      <c r="E224" s="50"/>
      <c r="F224" s="52">
        <f>B224*D224</f>
        <v>0</v>
      </c>
    </row>
    <row r="225" spans="1:6" s="54" customFormat="1" ht="14.25">
      <c r="A225" s="49"/>
      <c r="B225" s="50"/>
      <c r="C225" s="49"/>
      <c r="D225" s="50"/>
      <c r="E225" s="50"/>
      <c r="F225" s="50"/>
    </row>
    <row r="226" spans="1:6" ht="15.75">
      <c r="A226" s="14" t="s">
        <v>21</v>
      </c>
      <c r="B226" s="18"/>
      <c r="C226" s="23"/>
      <c r="D226" s="17" t="s">
        <v>11</v>
      </c>
      <c r="E226" s="18"/>
      <c r="F226" s="19">
        <f>SUM(F220:F225)</f>
        <v>0</v>
      </c>
    </row>
    <row r="227" ht="12.75">
      <c r="F227" s="24"/>
    </row>
    <row r="228" ht="16.5">
      <c r="A228" s="25" t="s">
        <v>80</v>
      </c>
    </row>
    <row r="229" spans="1:6" s="54" customFormat="1" ht="14.25">
      <c r="A229" s="49"/>
      <c r="B229" s="50"/>
      <c r="C229" s="49"/>
      <c r="D229" s="50"/>
      <c r="E229" s="50"/>
      <c r="F229" s="50"/>
    </row>
    <row r="230" spans="1:6" s="54" customFormat="1" ht="14.25">
      <c r="A230" s="49" t="s">
        <v>2</v>
      </c>
      <c r="B230" s="50"/>
      <c r="C230" s="49"/>
      <c r="D230" s="50"/>
      <c r="E230" s="50"/>
      <c r="F230" s="50"/>
    </row>
    <row r="231" spans="1:6" s="54" customFormat="1" ht="14.25">
      <c r="A231" s="49" t="s">
        <v>4</v>
      </c>
      <c r="B231" s="50"/>
      <c r="C231" s="49"/>
      <c r="D231" s="50"/>
      <c r="E231" s="50"/>
      <c r="F231" s="50"/>
    </row>
    <row r="232" spans="1:6" s="54" customFormat="1" ht="14.25">
      <c r="A232" s="49" t="s">
        <v>9</v>
      </c>
      <c r="B232" s="50"/>
      <c r="C232" s="49"/>
      <c r="D232" s="50"/>
      <c r="E232" s="50"/>
      <c r="F232" s="50"/>
    </row>
    <row r="233" spans="1:6" s="54" customFormat="1" ht="14.25">
      <c r="A233" s="49" t="s">
        <v>116</v>
      </c>
      <c r="B233" s="50">
        <f>B36</f>
        <v>350.27</v>
      </c>
      <c r="C233" s="49"/>
      <c r="D233" s="52"/>
      <c r="E233" s="50"/>
      <c r="F233" s="52">
        <f>B233*D233</f>
        <v>0</v>
      </c>
    </row>
    <row r="234" spans="1:6" s="54" customFormat="1" ht="14.25">
      <c r="A234" s="55" t="s">
        <v>100</v>
      </c>
      <c r="B234" s="50">
        <f>B233</f>
        <v>350.27</v>
      </c>
      <c r="C234" s="49"/>
      <c r="D234" s="52"/>
      <c r="E234" s="50"/>
      <c r="F234" s="52">
        <f>B234*D234</f>
        <v>0</v>
      </c>
    </row>
    <row r="235" spans="1:6" s="54" customFormat="1" ht="14.25">
      <c r="A235" s="55"/>
      <c r="B235" s="50"/>
      <c r="C235" s="49"/>
      <c r="D235" s="50"/>
      <c r="E235" s="50"/>
      <c r="F235" s="50"/>
    </row>
    <row r="236" spans="1:6" s="54" customFormat="1" ht="99.75">
      <c r="A236" s="55" t="s">
        <v>3</v>
      </c>
      <c r="B236" s="50"/>
      <c r="C236" s="56"/>
      <c r="D236" s="57"/>
      <c r="E236" s="57"/>
      <c r="F236" s="57"/>
    </row>
    <row r="237" spans="1:6" s="54" customFormat="1" ht="14.25">
      <c r="A237" s="58" t="s">
        <v>28</v>
      </c>
      <c r="B237" s="59">
        <f>B36</f>
        <v>350.27</v>
      </c>
      <c r="C237" s="56"/>
      <c r="D237" s="52"/>
      <c r="E237" s="57"/>
      <c r="F237" s="52">
        <f>B237*D237</f>
        <v>0</v>
      </c>
    </row>
    <row r="238" spans="1:6" s="54" customFormat="1" ht="14.25">
      <c r="A238" s="60"/>
      <c r="B238" s="57"/>
      <c r="C238" s="56"/>
      <c r="D238" s="57"/>
      <c r="E238" s="57"/>
      <c r="F238" s="57"/>
    </row>
    <row r="239" spans="1:6" s="54" customFormat="1" ht="114">
      <c r="A239" s="61" t="s">
        <v>168</v>
      </c>
      <c r="B239" s="50"/>
      <c r="C239" s="49"/>
      <c r="D239" s="50"/>
      <c r="E239" s="50"/>
      <c r="F239" s="50"/>
    </row>
    <row r="240" spans="1:6" s="54" customFormat="1" ht="14.25">
      <c r="A240" s="58" t="s">
        <v>28</v>
      </c>
      <c r="B240" s="59">
        <v>50</v>
      </c>
      <c r="C240" s="49"/>
      <c r="D240" s="52"/>
      <c r="E240" s="50"/>
      <c r="F240" s="52">
        <f>B240*D240</f>
        <v>0</v>
      </c>
    </row>
    <row r="241" spans="1:6" s="54" customFormat="1" ht="14.25">
      <c r="A241" s="58"/>
      <c r="B241" s="59"/>
      <c r="C241" s="49"/>
      <c r="D241" s="50"/>
      <c r="E241" s="50"/>
      <c r="F241" s="50"/>
    </row>
    <row r="242" spans="1:6" s="54" customFormat="1" ht="99.75">
      <c r="A242" s="61" t="s">
        <v>169</v>
      </c>
      <c r="B242" s="50"/>
      <c r="C242" s="49"/>
      <c r="D242" s="50"/>
      <c r="E242" s="50"/>
      <c r="F242" s="50"/>
    </row>
    <row r="243" spans="1:6" s="54" customFormat="1" ht="14.25">
      <c r="A243" s="58" t="s">
        <v>28</v>
      </c>
      <c r="B243" s="59">
        <v>24</v>
      </c>
      <c r="C243" s="49"/>
      <c r="D243" s="52"/>
      <c r="E243" s="50"/>
      <c r="F243" s="52">
        <f>B243*D243</f>
        <v>0</v>
      </c>
    </row>
    <row r="244" spans="1:6" s="54" customFormat="1" ht="14.25">
      <c r="A244" s="58"/>
      <c r="B244" s="59"/>
      <c r="C244" s="49"/>
      <c r="D244" s="50"/>
      <c r="E244" s="50"/>
      <c r="F244" s="50"/>
    </row>
    <row r="245" spans="1:6" s="54" customFormat="1" ht="57">
      <c r="A245" s="53" t="s">
        <v>170</v>
      </c>
      <c r="B245" s="50"/>
      <c r="C245" s="49"/>
      <c r="D245" s="50"/>
      <c r="E245" s="50"/>
      <c r="F245" s="50"/>
    </row>
    <row r="246" spans="1:6" s="54" customFormat="1" ht="14.25">
      <c r="A246" s="46" t="s">
        <v>28</v>
      </c>
      <c r="B246" s="50">
        <f>B233</f>
        <v>350.27</v>
      </c>
      <c r="C246" s="49"/>
      <c r="D246" s="52"/>
      <c r="E246" s="50"/>
      <c r="F246" s="52">
        <f>B246*D246</f>
        <v>0</v>
      </c>
    </row>
    <row r="247" spans="1:6" s="54" customFormat="1" ht="14.25">
      <c r="A247" s="58"/>
      <c r="B247" s="59"/>
      <c r="C247" s="49"/>
      <c r="D247" s="50"/>
      <c r="E247" s="50"/>
      <c r="F247" s="50"/>
    </row>
    <row r="248" spans="1:6" ht="16.5">
      <c r="A248" s="26" t="s">
        <v>80</v>
      </c>
      <c r="B248" s="18"/>
      <c r="C248" s="23"/>
      <c r="D248" s="17" t="s">
        <v>11</v>
      </c>
      <c r="E248" s="18"/>
      <c r="F248" s="19">
        <f>SUM(F229:F247)</f>
        <v>0</v>
      </c>
    </row>
    <row r="249" spans="1:5" ht="16.5">
      <c r="A249" s="25"/>
      <c r="B249" s="12"/>
      <c r="C249" s="11"/>
      <c r="D249" s="20"/>
      <c r="E249" s="20"/>
    </row>
    <row r="250" spans="1:5" ht="16.5">
      <c r="A250" s="25"/>
      <c r="B250" s="12"/>
      <c r="C250" s="11"/>
      <c r="D250" s="20"/>
      <c r="E250" s="20"/>
    </row>
    <row r="251" spans="1:5" ht="16.5">
      <c r="A251" s="25" t="s">
        <v>81</v>
      </c>
      <c r="B251" s="12"/>
      <c r="C251" s="11"/>
      <c r="D251" s="20"/>
      <c r="E251" s="20"/>
    </row>
    <row r="252" spans="1:5" ht="16.5">
      <c r="A252" s="25"/>
      <c r="B252" s="12"/>
      <c r="C252" s="11"/>
      <c r="D252" s="20"/>
      <c r="E252" s="20"/>
    </row>
    <row r="253" spans="1:6" ht="71.25">
      <c r="A253" s="53" t="s">
        <v>171</v>
      </c>
      <c r="B253" s="12"/>
      <c r="C253" s="11"/>
      <c r="D253" s="21"/>
      <c r="E253" s="21"/>
      <c r="F253" s="12"/>
    </row>
    <row r="254" spans="1:6" ht="85.5">
      <c r="A254" s="53" t="s">
        <v>172</v>
      </c>
      <c r="B254" s="12"/>
      <c r="C254" s="11"/>
      <c r="D254" s="21"/>
      <c r="E254" s="21"/>
      <c r="F254" s="12"/>
    </row>
    <row r="255" spans="1:6" ht="15">
      <c r="A255" s="27">
        <v>0.1</v>
      </c>
      <c r="B255" s="12"/>
      <c r="C255" s="11"/>
      <c r="D255" s="13">
        <f>SUM(F248,F226,F215,F199,F138,F61)</f>
        <v>0</v>
      </c>
      <c r="F255" s="13">
        <f>0.05*D255</f>
        <v>0</v>
      </c>
    </row>
    <row r="256" spans="1:5" ht="16.5">
      <c r="A256" s="25"/>
      <c r="B256" s="12"/>
      <c r="C256" s="11"/>
      <c r="D256" s="20"/>
      <c r="E256" s="20"/>
    </row>
    <row r="257" spans="1:6" ht="16.5">
      <c r="A257" s="26" t="s">
        <v>6</v>
      </c>
      <c r="B257" s="18"/>
      <c r="C257" s="23"/>
      <c r="D257" s="17" t="s">
        <v>11</v>
      </c>
      <c r="E257" s="18"/>
      <c r="F257" s="19">
        <f>F255</f>
        <v>0</v>
      </c>
    </row>
    <row r="258" spans="1:5" ht="16.5">
      <c r="A258" s="25"/>
      <c r="B258" s="12"/>
      <c r="C258" s="11"/>
      <c r="D258" s="20"/>
      <c r="E258" s="20"/>
    </row>
    <row r="259" spans="1:5" ht="16.5">
      <c r="A259" s="25"/>
      <c r="B259" s="12"/>
      <c r="C259" s="11"/>
      <c r="D259" s="20"/>
      <c r="E259" s="20"/>
    </row>
    <row r="260" spans="1:5" ht="16.5">
      <c r="A260" s="25"/>
      <c r="B260" s="12"/>
      <c r="C260" s="11"/>
      <c r="D260" s="20"/>
      <c r="E260" s="20"/>
    </row>
    <row r="261" spans="1:5" ht="18">
      <c r="A261" s="28" t="s">
        <v>71</v>
      </c>
      <c r="B261" s="12"/>
      <c r="C261" s="11"/>
      <c r="D261" s="20"/>
      <c r="E261" s="20"/>
    </row>
    <row r="262" spans="1:5" ht="16.5">
      <c r="A262" s="25"/>
      <c r="B262" s="12"/>
      <c r="C262" s="11"/>
      <c r="D262" s="20"/>
      <c r="E262" s="20"/>
    </row>
    <row r="263" spans="1:5" ht="16.5">
      <c r="A263" s="25"/>
      <c r="B263" s="12"/>
      <c r="C263" s="11"/>
      <c r="D263" s="20"/>
      <c r="E263" s="20"/>
    </row>
    <row r="264" spans="1:5" ht="16.5">
      <c r="A264" s="25"/>
      <c r="B264" s="12"/>
      <c r="C264" s="11"/>
      <c r="D264" s="20"/>
      <c r="E264" s="20"/>
    </row>
    <row r="265" spans="1:5" ht="16.5">
      <c r="A265" s="25"/>
      <c r="B265" s="12"/>
      <c r="C265" s="11"/>
      <c r="D265" s="20"/>
      <c r="E265" s="20"/>
    </row>
    <row r="266" spans="1:5" ht="16.5">
      <c r="A266" s="25"/>
      <c r="B266" s="12"/>
      <c r="C266" s="11"/>
      <c r="D266" s="20"/>
      <c r="E266" s="20"/>
    </row>
    <row r="269" ht="18">
      <c r="A269" s="29"/>
    </row>
    <row r="270" spans="1:6" ht="18">
      <c r="A270" s="28" t="s">
        <v>22</v>
      </c>
      <c r="D270" s="4"/>
      <c r="F270" s="30">
        <f>F61</f>
        <v>0</v>
      </c>
    </row>
    <row r="271" spans="1:6" ht="18">
      <c r="A271" s="29"/>
      <c r="D271" s="4"/>
      <c r="F271" s="31"/>
    </row>
    <row r="272" spans="1:6" ht="18">
      <c r="A272" s="28" t="s">
        <v>23</v>
      </c>
      <c r="D272" s="4"/>
      <c r="F272" s="30">
        <f>F138</f>
        <v>0</v>
      </c>
    </row>
    <row r="273" spans="1:6" ht="18">
      <c r="A273" s="29"/>
      <c r="D273" s="4"/>
      <c r="F273" s="31"/>
    </row>
    <row r="274" spans="1:6" ht="18">
      <c r="A274" s="28" t="s">
        <v>112</v>
      </c>
      <c r="D274" s="4"/>
      <c r="F274" s="30">
        <f>F199</f>
        <v>0</v>
      </c>
    </row>
    <row r="275" spans="1:6" ht="18">
      <c r="A275" s="29"/>
      <c r="D275" s="4"/>
      <c r="F275" s="31"/>
    </row>
    <row r="276" spans="1:6" ht="18">
      <c r="A276" s="28" t="s">
        <v>24</v>
      </c>
      <c r="D276" s="4"/>
      <c r="F276" s="30">
        <f>F215</f>
        <v>0</v>
      </c>
    </row>
    <row r="277" spans="1:6" ht="18">
      <c r="A277" s="29"/>
      <c r="D277" s="4"/>
      <c r="F277" s="31"/>
    </row>
    <row r="278" spans="1:6" ht="18">
      <c r="A278" s="28" t="s">
        <v>25</v>
      </c>
      <c r="D278" s="4"/>
      <c r="F278" s="30">
        <f>F226</f>
        <v>0</v>
      </c>
    </row>
    <row r="279" spans="1:6" ht="18">
      <c r="A279" s="29"/>
      <c r="D279" s="4"/>
      <c r="F279" s="31"/>
    </row>
    <row r="280" spans="1:6" ht="18">
      <c r="A280" s="28" t="s">
        <v>26</v>
      </c>
      <c r="D280" s="4"/>
      <c r="F280" s="30">
        <f>F248</f>
        <v>0</v>
      </c>
    </row>
    <row r="281" spans="1:6" ht="18">
      <c r="A281" s="28"/>
      <c r="D281" s="4"/>
      <c r="F281" s="31"/>
    </row>
    <row r="282" spans="1:6" ht="18">
      <c r="A282" s="28" t="s">
        <v>5</v>
      </c>
      <c r="D282" s="4"/>
      <c r="F282" s="30">
        <f>F257</f>
        <v>0</v>
      </c>
    </row>
    <row r="283" spans="1:6" ht="18">
      <c r="A283" s="29"/>
      <c r="F283" s="31"/>
    </row>
    <row r="284" spans="1:7" ht="18">
      <c r="A284" s="32" t="s">
        <v>99</v>
      </c>
      <c r="B284" s="15"/>
      <c r="C284" s="16"/>
      <c r="D284" s="16"/>
      <c r="E284" s="16"/>
      <c r="F284" s="30">
        <f>SUM(F270,F272,F274,F276,F278,F280,F282)</f>
        <v>0</v>
      </c>
      <c r="G284" s="33"/>
    </row>
    <row r="285" spans="1:7" ht="18">
      <c r="A285" s="28" t="s">
        <v>144</v>
      </c>
      <c r="F285" s="31">
        <f>0.25*F284</f>
        <v>0</v>
      </c>
      <c r="G285" s="2">
        <v>0</v>
      </c>
    </row>
    <row r="286" spans="1:6" ht="18">
      <c r="A286" s="32" t="s">
        <v>27</v>
      </c>
      <c r="B286" s="15"/>
      <c r="C286" s="16"/>
      <c r="D286" s="16"/>
      <c r="E286" s="16"/>
      <c r="F286" s="30">
        <f>SUM(F284:F285)</f>
        <v>0</v>
      </c>
    </row>
    <row r="294" ht="12.75">
      <c r="A294" s="38"/>
    </row>
    <row r="295" ht="12.75">
      <c r="A295" s="38"/>
    </row>
    <row r="296" ht="12.75">
      <c r="A296" s="38"/>
    </row>
    <row r="298" ht="12.75">
      <c r="A298" s="38" t="s">
        <v>117</v>
      </c>
    </row>
    <row r="299" ht="12.75">
      <c r="A299" s="38"/>
    </row>
    <row r="300" ht="12.75">
      <c r="A300" s="2"/>
    </row>
    <row r="307" ht="12.75">
      <c r="A307" s="4" t="s">
        <v>173</v>
      </c>
    </row>
  </sheetData>
  <sheetProtection/>
  <mergeCells count="5">
    <mergeCell ref="A10:F10"/>
    <mergeCell ref="A14:F14"/>
    <mergeCell ref="A11:F11"/>
    <mergeCell ref="A12:F12"/>
    <mergeCell ref="A13:F13"/>
  </mergeCells>
  <printOptions horizontalCentered="1"/>
  <pageMargins left="0.984251968503937" right="0.2755905511811024" top="0.5118110236220472" bottom="0.7086614173228347" header="0.31496062992125984" footer="0.5118110236220472"/>
  <pageSetup firstPageNumber="1" useFirstPageNumber="1" horizontalDpi="300" verticalDpi="300" orientation="portrait" paperSize="9" scale="94" r:id="rId1"/>
  <headerFooter alignWithMargins="0">
    <oddHeader>&amp;CTROŠKOVNIK OBORINSKOG KOLEKTORA</oddHeader>
    <oddFooter>&amp;C"ULICA ANTE STARČEVIĆA"&amp;R&amp;P</oddFooter>
  </headerFooter>
  <rowBreaks count="11" manualBreakCount="11">
    <brk id="20" max="5" man="1"/>
    <brk id="61" max="5" man="1"/>
    <brk id="109" max="5" man="1"/>
    <brk id="138" max="5" man="1"/>
    <brk id="161" max="5" man="1"/>
    <brk id="185" max="5" man="1"/>
    <brk id="199" max="5" man="1"/>
    <brk id="215" max="5" man="1"/>
    <brk id="226" max="5" man="1"/>
    <brk id="248" max="5" man="1"/>
    <brk id="2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1">
      <selection activeCell="E181" sqref="E181"/>
    </sheetView>
  </sheetViews>
  <sheetFormatPr defaultColWidth="9.140625" defaultRowHeight="12.75"/>
  <cols>
    <col min="1" max="16384" width="9.140625" style="1" customWidth="1"/>
  </cols>
  <sheetData>
    <row r="285" ht="12.75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Exit</cp:lastModifiedBy>
  <cp:lastPrinted>2013-10-30T13:16:03Z</cp:lastPrinted>
  <dcterms:created xsi:type="dcterms:W3CDTF">2006-08-27T19:03:35Z</dcterms:created>
  <dcterms:modified xsi:type="dcterms:W3CDTF">2013-10-30T13:17:32Z</dcterms:modified>
  <cp:category/>
  <cp:version/>
  <cp:contentType/>
  <cp:contentStatus/>
</cp:coreProperties>
</file>